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Equipe\Emanuel\22.0-Hedge\PagJuros\Dados\"/>
    </mc:Choice>
  </mc:AlternateContent>
  <xr:revisionPtr revIDLastSave="0" documentId="13_ncr:1_{DFA9591D-7C22-4670-B51B-926BE219B144}" xr6:coauthVersionLast="47" xr6:coauthVersionMax="47" xr10:uidLastSave="{00000000-0000-0000-0000-000000000000}"/>
  <bookViews>
    <workbookView xWindow="-20610" yWindow="-120" windowWidth="20730" windowHeight="11160" activeTab="2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2" l="1"/>
  <c r="H11" i="2"/>
  <c r="M18" i="2"/>
  <c r="H15" i="2"/>
  <c r="K13" i="2"/>
  <c r="H12" i="2"/>
  <c r="J18" i="2"/>
  <c r="J8" i="2"/>
  <c r="K12" i="2"/>
  <c r="K8" i="2"/>
  <c r="M15" i="2"/>
  <c r="H19" i="2"/>
  <c r="H13" i="2"/>
  <c r="J16" i="2"/>
  <c r="K11" i="2"/>
  <c r="M17" i="2"/>
  <c r="M13" i="2"/>
  <c r="J11" i="2"/>
  <c r="M12" i="2"/>
  <c r="K16" i="2"/>
  <c r="K17" i="2"/>
  <c r="H16" i="2"/>
  <c r="J17" i="2"/>
  <c r="K15" i="2"/>
  <c r="K18" i="2"/>
  <c r="J14" i="2"/>
  <c r="H8" i="2"/>
  <c r="M19" i="2"/>
  <c r="J19" i="2"/>
  <c r="M16" i="2"/>
  <c r="J12" i="2"/>
  <c r="H17" i="2"/>
  <c r="M8" i="2"/>
  <c r="H18" i="2"/>
  <c r="M11" i="2"/>
  <c r="K19" i="2"/>
  <c r="K14" i="2"/>
  <c r="M14" i="2"/>
  <c r="J13" i="2"/>
  <c r="J15" i="2"/>
  <c r="K10" i="2"/>
  <c r="J6" i="2"/>
  <c r="H7" i="2"/>
  <c r="H9" i="2"/>
  <c r="K20" i="2"/>
  <c r="J5" i="2"/>
  <c r="M4" i="2"/>
  <c r="K5" i="2"/>
  <c r="J10" i="2"/>
  <c r="K6" i="2"/>
  <c r="M20" i="2"/>
  <c r="H20" i="2"/>
  <c r="J20" i="2"/>
  <c r="J7" i="2"/>
  <c r="K4" i="2"/>
  <c r="H5" i="2"/>
  <c r="M7" i="2"/>
  <c r="J4" i="2"/>
  <c r="K7" i="2"/>
  <c r="H10" i="2"/>
  <c r="H6" i="2"/>
  <c r="K9" i="2"/>
  <c r="M10" i="2"/>
  <c r="J9" i="2"/>
  <c r="M6" i="2"/>
  <c r="H4" i="2"/>
  <c r="M9" i="2"/>
  <c r="M5" i="2"/>
  <c r="B3" i="2"/>
  <c r="B4" i="2"/>
  <c r="K3" i="2"/>
  <c r="B5" i="2"/>
  <c r="B7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9" i="2"/>
  <c r="AD12" i="2"/>
  <c r="I12" i="2"/>
  <c r="AD11" i="2"/>
  <c r="I11" i="2"/>
  <c r="AD10" i="2"/>
  <c r="I10" i="2"/>
  <c r="I9" i="2"/>
  <c r="AD20" i="2"/>
  <c r="AD19" i="2"/>
  <c r="AD18" i="2"/>
  <c r="AD17" i="2"/>
  <c r="I17" i="2"/>
  <c r="AD15" i="2"/>
  <c r="AD14" i="2"/>
  <c r="I14" i="2"/>
  <c r="J3" i="2"/>
  <c r="AD8" i="2"/>
  <c r="I7" i="2"/>
  <c r="I6" i="2"/>
  <c r="I5" i="2"/>
  <c r="AD3" i="2"/>
  <c r="I3" i="2"/>
  <c r="I8" i="2"/>
  <c r="I4" i="2"/>
  <c r="I20" i="2"/>
  <c r="I19" i="2"/>
  <c r="I18" i="2"/>
  <c r="AD16" i="2"/>
  <c r="I16" i="2"/>
  <c r="I15" i="2"/>
  <c r="AD13" i="2"/>
  <c r="I13" i="2"/>
  <c r="AD7" i="2"/>
  <c r="AD6" i="2"/>
  <c r="AD5" i="2"/>
  <c r="AD4" i="2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E4" i="11"/>
  <c r="E13" i="11"/>
  <c r="E6" i="11"/>
  <c r="E5" i="11"/>
  <c r="E3" i="11"/>
  <c r="E12" i="11"/>
  <c r="E9" i="11"/>
  <c r="E11" i="11"/>
  <c r="E10" i="11"/>
  <c r="E8" i="11"/>
  <c r="I5" i="11"/>
  <c r="I6" i="11"/>
  <c r="I11" i="11"/>
  <c r="H10" i="11"/>
  <c r="I12" i="11"/>
  <c r="J5" i="11"/>
  <c r="J13" i="11"/>
  <c r="H12" i="11"/>
  <c r="H3" i="11"/>
  <c r="G13" i="11"/>
  <c r="I10" i="11"/>
  <c r="J12" i="11"/>
  <c r="I4" i="11"/>
  <c r="D13" i="11"/>
  <c r="I7" i="11"/>
  <c r="D6" i="11"/>
  <c r="G12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E7" i="11"/>
  <c r="D8" i="11"/>
  <c r="I8" i="11"/>
  <c r="J8" i="11"/>
  <c r="G8" i="11"/>
  <c r="H8" i="11"/>
  <c r="J36" i="11"/>
  <c r="J30" i="11"/>
  <c r="F29" i="11"/>
  <c r="U9" i="2"/>
  <c r="U21" i="2"/>
  <c r="U22" i="2"/>
  <c r="T26" i="2"/>
  <c r="U27" i="2"/>
  <c r="T30" i="2"/>
  <c r="U31" i="2"/>
  <c r="T34" i="2"/>
  <c r="U35" i="2"/>
  <c r="T38" i="2"/>
  <c r="U39" i="2"/>
  <c r="T42" i="2"/>
  <c r="U43" i="2"/>
  <c r="T46" i="2"/>
  <c r="U47" i="2"/>
  <c r="T50" i="2"/>
  <c r="U51" i="2"/>
  <c r="T54" i="2"/>
  <c r="U55" i="2"/>
  <c r="T58" i="2"/>
  <c r="U59" i="2"/>
  <c r="T62" i="2"/>
  <c r="U63" i="2"/>
  <c r="T67" i="2"/>
  <c r="U68" i="2"/>
  <c r="T71" i="2"/>
  <c r="U72" i="2"/>
  <c r="T75" i="2"/>
  <c r="U76" i="2"/>
  <c r="T79" i="2"/>
  <c r="U80" i="2"/>
  <c r="T83" i="2"/>
  <c r="U84" i="2"/>
  <c r="T87" i="2"/>
  <c r="U88" i="2"/>
  <c r="T91" i="2"/>
  <c r="U92" i="2"/>
  <c r="T95" i="2"/>
  <c r="U101" i="2"/>
  <c r="T104" i="2"/>
  <c r="U109" i="2"/>
  <c r="T112" i="2"/>
  <c r="U117" i="2"/>
  <c r="T120" i="2"/>
  <c r="U125" i="2"/>
  <c r="T128" i="2"/>
  <c r="U133" i="2"/>
  <c r="T136" i="2"/>
  <c r="U141" i="2"/>
  <c r="T144" i="2"/>
  <c r="U149" i="2"/>
  <c r="T152" i="2"/>
  <c r="U157" i="2"/>
  <c r="T160" i="2"/>
  <c r="U165" i="2"/>
  <c r="T168" i="2"/>
  <c r="U173" i="2"/>
  <c r="T176" i="2"/>
  <c r="U181" i="2"/>
  <c r="T184" i="2"/>
  <c r="U189" i="2"/>
  <c r="T192" i="2"/>
  <c r="U197" i="2"/>
  <c r="T200" i="2"/>
  <c r="U205" i="2"/>
  <c r="T208" i="2"/>
  <c r="U213" i="2"/>
  <c r="T216" i="2"/>
  <c r="U221" i="2"/>
  <c r="T224" i="2"/>
  <c r="U229" i="2"/>
  <c r="T232" i="2"/>
  <c r="U237" i="2"/>
  <c r="T240" i="2"/>
  <c r="U245" i="2"/>
  <c r="T248" i="2"/>
  <c r="U253" i="2"/>
  <c r="T256" i="2"/>
  <c r="U261" i="2"/>
  <c r="T264" i="2"/>
  <c r="U269" i="2"/>
  <c r="T272" i="2"/>
  <c r="U277" i="2"/>
  <c r="T280" i="2"/>
  <c r="U285" i="2"/>
  <c r="T288" i="2"/>
  <c r="U293" i="2"/>
  <c r="T296" i="2"/>
  <c r="U301" i="2"/>
  <c r="T304" i="2"/>
  <c r="U309" i="2"/>
  <c r="T312" i="2"/>
  <c r="U317" i="2"/>
  <c r="T320" i="2"/>
  <c r="U325" i="2"/>
  <c r="T328" i="2"/>
  <c r="U333" i="2"/>
  <c r="T336" i="2"/>
  <c r="U341" i="2"/>
  <c r="T344" i="2"/>
  <c r="U349" i="2"/>
  <c r="T352" i="2"/>
  <c r="U357" i="2"/>
  <c r="T360" i="2"/>
  <c r="U365" i="2"/>
  <c r="T368" i="2"/>
  <c r="U373" i="2"/>
  <c r="T376" i="2"/>
  <c r="U381" i="2"/>
  <c r="T384" i="2"/>
  <c r="U389" i="2"/>
  <c r="T392" i="2"/>
  <c r="U397" i="2"/>
  <c r="T400" i="2"/>
  <c r="U405" i="2"/>
  <c r="T408" i="2"/>
  <c r="U413" i="2"/>
  <c r="T416" i="2"/>
  <c r="U421" i="2"/>
  <c r="T424" i="2"/>
  <c r="U429" i="2"/>
  <c r="T432" i="2"/>
  <c r="U437" i="2"/>
  <c r="T440" i="2"/>
  <c r="U445" i="2"/>
  <c r="T448" i="2"/>
  <c r="U453" i="2"/>
  <c r="T456" i="2"/>
  <c r="U461" i="2"/>
  <c r="T464" i="2"/>
  <c r="U469" i="2"/>
  <c r="T472" i="2"/>
  <c r="U477" i="2"/>
  <c r="T480" i="2"/>
  <c r="U485" i="2"/>
  <c r="T488" i="2"/>
  <c r="U493" i="2"/>
  <c r="T496" i="2"/>
  <c r="U501" i="2"/>
  <c r="T504" i="2"/>
  <c r="U509" i="2"/>
  <c r="T512" i="2"/>
  <c r="U517" i="2"/>
  <c r="T520" i="2"/>
  <c r="U525" i="2"/>
  <c r="T528" i="2"/>
  <c r="U533" i="2"/>
  <c r="T536" i="2"/>
  <c r="U541" i="2"/>
  <c r="T544" i="2"/>
  <c r="U549" i="2"/>
  <c r="T552" i="2"/>
  <c r="U557" i="2"/>
  <c r="T560" i="2"/>
  <c r="U565" i="2"/>
  <c r="T568" i="2"/>
  <c r="U573" i="2"/>
  <c r="T576" i="2"/>
  <c r="U581" i="2"/>
  <c r="T584" i="2"/>
  <c r="U589" i="2"/>
  <c r="T592" i="2"/>
  <c r="U597" i="2"/>
  <c r="T600" i="2"/>
  <c r="U606" i="2"/>
  <c r="T617" i="2"/>
  <c r="U622" i="2"/>
  <c r="T633" i="2"/>
  <c r="U638" i="2"/>
  <c r="T649" i="2"/>
  <c r="U654" i="2"/>
  <c r="T665" i="2"/>
  <c r="U670" i="2"/>
  <c r="T681" i="2"/>
  <c r="U686" i="2"/>
  <c r="T697" i="2"/>
  <c r="U702" i="2"/>
  <c r="T713" i="2"/>
  <c r="U718" i="2"/>
  <c r="T729" i="2"/>
  <c r="U734" i="2"/>
  <c r="T745" i="2"/>
  <c r="U750" i="2"/>
  <c r="T761" i="2"/>
  <c r="T13" i="2"/>
  <c r="T14" i="2"/>
  <c r="T15" i="2"/>
  <c r="T16" i="2"/>
  <c r="T17" i="2"/>
  <c r="T18" i="2"/>
  <c r="T19" i="2"/>
  <c r="T20" i="2"/>
  <c r="T23" i="2"/>
  <c r="T25" i="2"/>
  <c r="U26" i="2"/>
  <c r="T29" i="2"/>
  <c r="U30" i="2"/>
  <c r="T33" i="2"/>
  <c r="U34" i="2"/>
  <c r="T37" i="2"/>
  <c r="U38" i="2"/>
  <c r="T41" i="2"/>
  <c r="U42" i="2"/>
  <c r="T45" i="2"/>
  <c r="U46" i="2"/>
  <c r="T49" i="2"/>
  <c r="U50" i="2"/>
  <c r="T53" i="2"/>
  <c r="U54" i="2"/>
  <c r="T57" i="2"/>
  <c r="U58" i="2"/>
  <c r="T61" i="2"/>
  <c r="U62" i="2"/>
  <c r="T65" i="2"/>
  <c r="T66" i="2"/>
  <c r="U67" i="2"/>
  <c r="T70" i="2"/>
  <c r="U71" i="2"/>
  <c r="T74" i="2"/>
  <c r="U75" i="2"/>
  <c r="T78" i="2"/>
  <c r="U79" i="2"/>
  <c r="T82" i="2"/>
  <c r="U83" i="2"/>
  <c r="T86" i="2"/>
  <c r="U87" i="2"/>
  <c r="T90" i="2"/>
  <c r="U91" i="2"/>
  <c r="T94" i="2"/>
  <c r="U95" i="2"/>
  <c r="T97" i="2"/>
  <c r="U102" i="2"/>
  <c r="T105" i="2"/>
  <c r="U110" i="2"/>
  <c r="T113" i="2"/>
  <c r="U118" i="2"/>
  <c r="T121" i="2"/>
  <c r="U126" i="2"/>
  <c r="T129" i="2"/>
  <c r="U134" i="2"/>
  <c r="T137" i="2"/>
  <c r="U142" i="2"/>
  <c r="T145" i="2"/>
  <c r="U150" i="2"/>
  <c r="T153" i="2"/>
  <c r="U158" i="2"/>
  <c r="T161" i="2"/>
  <c r="U166" i="2"/>
  <c r="T169" i="2"/>
  <c r="U174" i="2"/>
  <c r="T177" i="2"/>
  <c r="U182" i="2"/>
  <c r="T185" i="2"/>
  <c r="U190" i="2"/>
  <c r="T193" i="2"/>
  <c r="U198" i="2"/>
  <c r="T201" i="2"/>
  <c r="U206" i="2"/>
  <c r="T209" i="2"/>
  <c r="U214" i="2"/>
  <c r="T217" i="2"/>
  <c r="U222" i="2"/>
  <c r="T225" i="2"/>
  <c r="U230" i="2"/>
  <c r="T233" i="2"/>
  <c r="U238" i="2"/>
  <c r="T241" i="2"/>
  <c r="U246" i="2"/>
  <c r="T249" i="2"/>
  <c r="U254" i="2"/>
  <c r="T257" i="2"/>
  <c r="U262" i="2"/>
  <c r="T265" i="2"/>
  <c r="U270" i="2"/>
  <c r="T273" i="2"/>
  <c r="U278" i="2"/>
  <c r="T281" i="2"/>
  <c r="U286" i="2"/>
  <c r="T289" i="2"/>
  <c r="U294" i="2"/>
  <c r="T297" i="2"/>
  <c r="U302" i="2"/>
  <c r="T305" i="2"/>
  <c r="U310" i="2"/>
  <c r="T313" i="2"/>
  <c r="U318" i="2"/>
  <c r="T321" i="2"/>
  <c r="U326" i="2"/>
  <c r="T329" i="2"/>
  <c r="U334" i="2"/>
  <c r="T337" i="2"/>
  <c r="U342" i="2"/>
  <c r="T345" i="2"/>
  <c r="U350" i="2"/>
  <c r="T353" i="2"/>
  <c r="U358" i="2"/>
  <c r="T361" i="2"/>
  <c r="U366" i="2"/>
  <c r="T369" i="2"/>
  <c r="U374" i="2"/>
  <c r="T377" i="2"/>
  <c r="U382" i="2"/>
  <c r="T385" i="2"/>
  <c r="U390" i="2"/>
  <c r="T393" i="2"/>
  <c r="U398" i="2"/>
  <c r="T401" i="2"/>
  <c r="U406" i="2"/>
  <c r="T409" i="2"/>
  <c r="U414" i="2"/>
  <c r="T417" i="2"/>
  <c r="U422" i="2"/>
  <c r="T425" i="2"/>
  <c r="U430" i="2"/>
  <c r="T433" i="2"/>
  <c r="U438" i="2"/>
  <c r="T441" i="2"/>
  <c r="U446" i="2"/>
  <c r="T449" i="2"/>
  <c r="U454" i="2"/>
  <c r="T457" i="2"/>
  <c r="U462" i="2"/>
  <c r="T465" i="2"/>
  <c r="U470" i="2"/>
  <c r="T473" i="2"/>
  <c r="U478" i="2"/>
  <c r="T481" i="2"/>
  <c r="U486" i="2"/>
  <c r="T489" i="2"/>
  <c r="U494" i="2"/>
  <c r="T497" i="2"/>
  <c r="U502" i="2"/>
  <c r="T505" i="2"/>
  <c r="U510" i="2"/>
  <c r="T513" i="2"/>
  <c r="U518" i="2"/>
  <c r="T521" i="2"/>
  <c r="U526" i="2"/>
  <c r="T529" i="2"/>
  <c r="U534" i="2"/>
  <c r="T537" i="2"/>
  <c r="U542" i="2"/>
  <c r="T545" i="2"/>
  <c r="U550" i="2"/>
  <c r="T553" i="2"/>
  <c r="U558" i="2"/>
  <c r="T561" i="2"/>
  <c r="U566" i="2"/>
  <c r="T569" i="2"/>
  <c r="U574" i="2"/>
  <c r="T577" i="2"/>
  <c r="U582" i="2"/>
  <c r="T585" i="2"/>
  <c r="U590" i="2"/>
  <c r="T593" i="2"/>
  <c r="U598" i="2"/>
  <c r="T601" i="2"/>
  <c r="T613" i="2"/>
  <c r="U618" i="2"/>
  <c r="T629" i="2"/>
  <c r="U634" i="2"/>
  <c r="T645" i="2"/>
  <c r="U650" i="2"/>
  <c r="T661" i="2"/>
  <c r="U666" i="2"/>
  <c r="T677" i="2"/>
  <c r="U682" i="2"/>
  <c r="T693" i="2"/>
  <c r="U698" i="2"/>
  <c r="T709" i="2"/>
  <c r="U714" i="2"/>
  <c r="T725" i="2"/>
  <c r="U730" i="2"/>
  <c r="T741" i="2"/>
  <c r="U746" i="2"/>
  <c r="T757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U1127" i="2"/>
  <c r="T1129" i="2"/>
  <c r="T1137" i="2"/>
  <c r="U1142" i="2"/>
  <c r="T1153" i="2"/>
  <c r="U1158" i="2"/>
  <c r="T1169" i="2"/>
  <c r="U1174" i="2"/>
  <c r="T1185" i="2"/>
  <c r="U1190" i="2"/>
  <c r="T1201" i="2"/>
  <c r="U1206" i="2"/>
  <c r="T1217" i="2"/>
  <c r="U1222" i="2"/>
  <c r="T1233" i="2"/>
  <c r="U1238" i="2"/>
  <c r="T1249" i="2"/>
  <c r="U1254" i="2"/>
  <c r="T1265" i="2"/>
  <c r="U1270" i="2"/>
  <c r="T1281" i="2"/>
  <c r="U1286" i="2"/>
  <c r="T1297" i="2"/>
  <c r="U1302" i="2"/>
  <c r="T1313" i="2"/>
  <c r="U1318" i="2"/>
  <c r="T1329" i="2"/>
  <c r="U1334" i="2"/>
  <c r="T1345" i="2"/>
  <c r="U1350" i="2"/>
  <c r="T1361" i="2"/>
  <c r="U1366" i="2"/>
  <c r="T1377" i="2"/>
  <c r="U1382" i="2"/>
  <c r="T1393" i="2"/>
  <c r="U1398" i="2"/>
  <c r="T1409" i="2"/>
  <c r="U1414" i="2"/>
  <c r="T1425" i="2"/>
  <c r="U1430" i="2"/>
  <c r="T1441" i="2"/>
  <c r="U1446" i="2"/>
  <c r="T1457" i="2"/>
  <c r="U1462" i="2"/>
  <c r="T1473" i="2"/>
  <c r="U1478" i="2"/>
  <c r="T1489" i="2"/>
  <c r="U1494" i="2"/>
  <c r="T1505" i="2"/>
  <c r="U1510" i="2"/>
  <c r="T1521" i="2"/>
  <c r="U1526" i="2"/>
  <c r="T1537" i="2"/>
  <c r="U1542" i="2"/>
  <c r="T1553" i="2"/>
  <c r="U1558" i="2"/>
  <c r="T1569" i="2"/>
  <c r="U1574" i="2"/>
  <c r="T1585" i="2"/>
  <c r="U1590" i="2"/>
  <c r="T1601" i="2"/>
  <c r="U1606" i="2"/>
  <c r="T1617" i="2"/>
  <c r="U1622" i="2"/>
  <c r="T1633" i="2"/>
  <c r="U1638" i="2"/>
  <c r="T1649" i="2"/>
  <c r="U1654" i="2"/>
  <c r="T1665" i="2"/>
  <c r="U1670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U1124" i="2"/>
  <c r="T1126" i="2"/>
  <c r="T1133" i="2"/>
  <c r="U1138" i="2"/>
  <c r="T1149" i="2"/>
  <c r="U1154" i="2"/>
  <c r="T1165" i="2"/>
  <c r="U1170" i="2"/>
  <c r="T1181" i="2"/>
  <c r="U1186" i="2"/>
  <c r="T1197" i="2"/>
  <c r="U1202" i="2"/>
  <c r="T1213" i="2"/>
  <c r="U1218" i="2"/>
  <c r="T1229" i="2"/>
  <c r="U1234" i="2"/>
  <c r="T1245" i="2"/>
  <c r="U1250" i="2"/>
  <c r="T1261" i="2"/>
  <c r="U1266" i="2"/>
  <c r="T1277" i="2"/>
  <c r="U1282" i="2"/>
  <c r="T1293" i="2"/>
  <c r="U1298" i="2"/>
  <c r="T1309" i="2"/>
  <c r="U1314" i="2"/>
  <c r="T1325" i="2"/>
  <c r="U1330" i="2"/>
  <c r="T1341" i="2"/>
  <c r="U1346" i="2"/>
  <c r="T1357" i="2"/>
  <c r="U1362" i="2"/>
  <c r="T1373" i="2"/>
  <c r="U1378" i="2"/>
  <c r="T1389" i="2"/>
  <c r="U1394" i="2"/>
  <c r="T1405" i="2"/>
  <c r="U1410" i="2"/>
  <c r="T1421" i="2"/>
  <c r="U1426" i="2"/>
  <c r="T1437" i="2"/>
  <c r="U1442" i="2"/>
  <c r="T1453" i="2"/>
  <c r="U1458" i="2"/>
  <c r="T1469" i="2"/>
  <c r="U1474" i="2"/>
  <c r="T1485" i="2"/>
  <c r="U1490" i="2"/>
  <c r="T1501" i="2"/>
  <c r="U1506" i="2"/>
  <c r="T1517" i="2"/>
  <c r="U1522" i="2"/>
  <c r="T1533" i="2"/>
  <c r="U1538" i="2"/>
  <c r="T1549" i="2"/>
  <c r="U1554" i="2"/>
  <c r="T1565" i="2"/>
  <c r="U1570" i="2"/>
  <c r="T1581" i="2"/>
  <c r="U1586" i="2"/>
  <c r="T1597" i="2"/>
  <c r="U1602" i="2"/>
  <c r="T1613" i="2"/>
  <c r="U1618" i="2"/>
  <c r="T1629" i="2"/>
  <c r="U1634" i="2"/>
  <c r="T1645" i="2"/>
  <c r="U1650" i="2"/>
  <c r="T1661" i="2"/>
  <c r="U1666" i="2"/>
  <c r="T1677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59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6" i="2"/>
  <c r="U1128" i="2"/>
  <c r="T1130" i="2"/>
  <c r="U1134" i="2"/>
  <c r="T1145" i="2"/>
  <c r="U1150" i="2"/>
  <c r="T1161" i="2"/>
  <c r="U1166" i="2"/>
  <c r="T1177" i="2"/>
  <c r="U1182" i="2"/>
  <c r="T1193" i="2"/>
  <c r="U1198" i="2"/>
  <c r="T1209" i="2"/>
  <c r="U1214" i="2"/>
  <c r="T1225" i="2"/>
  <c r="U1230" i="2"/>
  <c r="T1241" i="2"/>
  <c r="U1246" i="2"/>
  <c r="T1257" i="2"/>
  <c r="U1262" i="2"/>
  <c r="T1273" i="2"/>
  <c r="U1278" i="2"/>
  <c r="T1289" i="2"/>
  <c r="U1294" i="2"/>
  <c r="T1305" i="2"/>
  <c r="U1310" i="2"/>
  <c r="T1321" i="2"/>
  <c r="U1326" i="2"/>
  <c r="T1337" i="2"/>
  <c r="U1342" i="2"/>
  <c r="T1353" i="2"/>
  <c r="U1358" i="2"/>
  <c r="T1369" i="2"/>
  <c r="U1374" i="2"/>
  <c r="T1385" i="2"/>
  <c r="U1390" i="2"/>
  <c r="T1401" i="2"/>
  <c r="U1406" i="2"/>
  <c r="T1417" i="2"/>
  <c r="U1422" i="2"/>
  <c r="T1433" i="2"/>
  <c r="U1438" i="2"/>
  <c r="T1449" i="2"/>
  <c r="U1454" i="2"/>
  <c r="T1465" i="2"/>
  <c r="U1470" i="2"/>
  <c r="T1481" i="2"/>
  <c r="U1486" i="2"/>
  <c r="T1497" i="2"/>
  <c r="U1502" i="2"/>
  <c r="T1513" i="2"/>
  <c r="U1518" i="2"/>
  <c r="T1529" i="2"/>
  <c r="U1534" i="2"/>
  <c r="T1545" i="2"/>
  <c r="U1550" i="2"/>
  <c r="T1561" i="2"/>
  <c r="U1566" i="2"/>
  <c r="T1577" i="2"/>
  <c r="U1582" i="2"/>
  <c r="T1593" i="2"/>
  <c r="U1598" i="2"/>
  <c r="T1609" i="2"/>
  <c r="U1614" i="2"/>
  <c r="T1625" i="2"/>
  <c r="U1630" i="2"/>
  <c r="T1641" i="2"/>
  <c r="U1646" i="2"/>
  <c r="T1657" i="2"/>
  <c r="U1662" i="2"/>
  <c r="T1673" i="2"/>
  <c r="U1678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5" i="2"/>
  <c r="T1127" i="2"/>
  <c r="U1130" i="2"/>
  <c r="T1141" i="2"/>
  <c r="U1146" i="2"/>
  <c r="T1157" i="2"/>
  <c r="U1162" i="2"/>
  <c r="T1173" i="2"/>
  <c r="U1178" i="2"/>
  <c r="T1189" i="2"/>
  <c r="U1194" i="2"/>
  <c r="T1205" i="2"/>
  <c r="U1210" i="2"/>
  <c r="T1221" i="2"/>
  <c r="U1226" i="2"/>
  <c r="T1237" i="2"/>
  <c r="U1242" i="2"/>
  <c r="T1253" i="2"/>
  <c r="U1258" i="2"/>
  <c r="T1269" i="2"/>
  <c r="U1274" i="2"/>
  <c r="T1285" i="2"/>
  <c r="U1290" i="2"/>
  <c r="T1301" i="2"/>
  <c r="U1306" i="2"/>
  <c r="T1317" i="2"/>
  <c r="U1322" i="2"/>
  <c r="T1333" i="2"/>
  <c r="U1338" i="2"/>
  <c r="T1349" i="2"/>
  <c r="U1354" i="2"/>
  <c r="T1365" i="2"/>
  <c r="U1370" i="2"/>
  <c r="T1381" i="2"/>
  <c r="U1386" i="2"/>
  <c r="T1397" i="2"/>
  <c r="U1402" i="2"/>
  <c r="T1413" i="2"/>
  <c r="U1418" i="2"/>
  <c r="T1429" i="2"/>
  <c r="U1434" i="2"/>
  <c r="T1445" i="2"/>
  <c r="U1450" i="2"/>
  <c r="T1461" i="2"/>
  <c r="U1466" i="2"/>
  <c r="T1477" i="2"/>
  <c r="U1482" i="2"/>
  <c r="T1493" i="2"/>
  <c r="U1498" i="2"/>
  <c r="T1509" i="2"/>
  <c r="U1514" i="2"/>
  <c r="T1525" i="2"/>
  <c r="U1530" i="2"/>
  <c r="T1541" i="2"/>
  <c r="U1546" i="2"/>
  <c r="T1557" i="2"/>
  <c r="U1562" i="2"/>
  <c r="T1573" i="2"/>
  <c r="U1578" i="2"/>
  <c r="T1589" i="2"/>
  <c r="U1594" i="2"/>
  <c r="T1605" i="2"/>
  <c r="U1610" i="2"/>
  <c r="T1621" i="2"/>
  <c r="U1626" i="2"/>
  <c r="T1637" i="2"/>
  <c r="U1642" i="2"/>
  <c r="T1653" i="2"/>
  <c r="U1658" i="2"/>
  <c r="T1669" i="2"/>
  <c r="U1674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0" i="2"/>
  <c r="U1845" i="2"/>
  <c r="T1847" i="2"/>
  <c r="T1849" i="2"/>
  <c r="U1852" i="2"/>
  <c r="U1854" i="2"/>
  <c r="T1856" i="2"/>
  <c r="U1861" i="2"/>
  <c r="T1863" i="2"/>
  <c r="T1865" i="2"/>
  <c r="U1868" i="2"/>
  <c r="U1870" i="2"/>
  <c r="T1872" i="2"/>
  <c r="U1877" i="2"/>
  <c r="T1879" i="2"/>
  <c r="T1881" i="2"/>
  <c r="U1884" i="2"/>
  <c r="U1886" i="2"/>
  <c r="T1888" i="2"/>
  <c r="U1893" i="2"/>
  <c r="T1895" i="2"/>
  <c r="T1897" i="2"/>
  <c r="U1900" i="2"/>
  <c r="U1902" i="2"/>
  <c r="T1904" i="2"/>
  <c r="U1909" i="2"/>
  <c r="T1911" i="2"/>
  <c r="T1913" i="2"/>
  <c r="U1916" i="2"/>
  <c r="U1918" i="2"/>
  <c r="T1920" i="2"/>
  <c r="U1925" i="2"/>
  <c r="T1927" i="2"/>
  <c r="T1929" i="2"/>
  <c r="U1932" i="2"/>
  <c r="U1934" i="2"/>
  <c r="T1936" i="2"/>
  <c r="U1941" i="2"/>
  <c r="T1943" i="2"/>
  <c r="T1945" i="2"/>
  <c r="U1948" i="2"/>
  <c r="U1950" i="2"/>
  <c r="T1952" i="2"/>
  <c r="U1957" i="2"/>
  <c r="T1959" i="2"/>
  <c r="T1961" i="2"/>
  <c r="U1964" i="2"/>
  <c r="U1966" i="2"/>
  <c r="T1968" i="2"/>
  <c r="U1973" i="2"/>
  <c r="T1975" i="2"/>
  <c r="T1977" i="2"/>
  <c r="U1980" i="2"/>
  <c r="U1982" i="2"/>
  <c r="T1984" i="2"/>
  <c r="U1989" i="2"/>
  <c r="T1991" i="2"/>
  <c r="T1993" i="2"/>
  <c r="U1996" i="2"/>
  <c r="U1998" i="2"/>
  <c r="T2000" i="2"/>
  <c r="U2005" i="2"/>
  <c r="T2007" i="2"/>
  <c r="T2009" i="2"/>
  <c r="U2012" i="2"/>
  <c r="U2014" i="2"/>
  <c r="T2016" i="2"/>
  <c r="U2021" i="2"/>
  <c r="T2023" i="2"/>
  <c r="T2025" i="2"/>
  <c r="U2028" i="2"/>
  <c r="U2030" i="2"/>
  <c r="T2032" i="2"/>
  <c r="U2037" i="2"/>
  <c r="T2040" i="2"/>
  <c r="U2045" i="2"/>
  <c r="T2048" i="2"/>
  <c r="U2053" i="2"/>
  <c r="T2056" i="2"/>
  <c r="U2061" i="2"/>
  <c r="T2064" i="2"/>
  <c r="U2069" i="2"/>
  <c r="T2072" i="2"/>
  <c r="U2077" i="2"/>
  <c r="T2080" i="2"/>
  <c r="U2085" i="2"/>
  <c r="T2088" i="2"/>
  <c r="U2093" i="2"/>
  <c r="T2096" i="2"/>
  <c r="U2101" i="2"/>
  <c r="T2104" i="2"/>
  <c r="U2109" i="2"/>
  <c r="T2112" i="2"/>
  <c r="U2117" i="2"/>
  <c r="T2120" i="2"/>
  <c r="U2125" i="2"/>
  <c r="T2128" i="2"/>
  <c r="U2133" i="2"/>
  <c r="T2136" i="2"/>
  <c r="U2141" i="2"/>
  <c r="T2144" i="2"/>
  <c r="U2149" i="2"/>
  <c r="T2152" i="2"/>
  <c r="U2157" i="2"/>
  <c r="T2160" i="2"/>
  <c r="U2165" i="2"/>
  <c r="T2168" i="2"/>
  <c r="U2173" i="2"/>
  <c r="T2176" i="2"/>
  <c r="U2181" i="2"/>
  <c r="T2184" i="2"/>
  <c r="U2189" i="2"/>
  <c r="T2192" i="2"/>
  <c r="U2197" i="2"/>
  <c r="T2200" i="2"/>
  <c r="U2205" i="2"/>
  <c r="T2208" i="2"/>
  <c r="U2213" i="2"/>
  <c r="T2216" i="2"/>
  <c r="U2221" i="2"/>
  <c r="T2224" i="2"/>
  <c r="U2229" i="2"/>
  <c r="T2232" i="2"/>
  <c r="U2237" i="2"/>
  <c r="T2240" i="2"/>
  <c r="U2245" i="2"/>
  <c r="T2248" i="2"/>
  <c r="U2253" i="2"/>
  <c r="T2256" i="2"/>
  <c r="U2261" i="2"/>
  <c r="T2264" i="2"/>
  <c r="U2269" i="2"/>
  <c r="T2272" i="2"/>
  <c r="U2277" i="2"/>
  <c r="T2280" i="2"/>
  <c r="U2285" i="2"/>
  <c r="T2288" i="2"/>
  <c r="U2293" i="2"/>
  <c r="T2296" i="2"/>
  <c r="U2301" i="2"/>
  <c r="T2304" i="2"/>
  <c r="U2309" i="2"/>
  <c r="T2312" i="2"/>
  <c r="U2317" i="2"/>
  <c r="T2320" i="2"/>
  <c r="U2325" i="2"/>
  <c r="T2328" i="2"/>
  <c r="U2333" i="2"/>
  <c r="T2336" i="2"/>
  <c r="U2341" i="2"/>
  <c r="T2344" i="2"/>
  <c r="U2349" i="2"/>
  <c r="T2352" i="2"/>
  <c r="U2357" i="2"/>
  <c r="T2360" i="2"/>
  <c r="U2365" i="2"/>
  <c r="T2368" i="2"/>
  <c r="U2373" i="2"/>
  <c r="T2376" i="2"/>
  <c r="U2381" i="2"/>
  <c r="T2384" i="2"/>
  <c r="T2396" i="2"/>
  <c r="U2401" i="2"/>
  <c r="T2412" i="2"/>
  <c r="U2417" i="2"/>
  <c r="T2428" i="2"/>
  <c r="U2433" i="2"/>
  <c r="T2444" i="2"/>
  <c r="U2449" i="2"/>
  <c r="T2460" i="2"/>
  <c r="U2465" i="2"/>
  <c r="T2476" i="2"/>
  <c r="U2481" i="2"/>
  <c r="T2492" i="2"/>
  <c r="U2497" i="2"/>
  <c r="T2508" i="2"/>
  <c r="U2513" i="2"/>
  <c r="T2524" i="2"/>
  <c r="U2529" i="2"/>
  <c r="T2540" i="2"/>
  <c r="U2545" i="2"/>
  <c r="T2556" i="2"/>
  <c r="U2561" i="2"/>
  <c r="T2572" i="2"/>
  <c r="U2577" i="2"/>
  <c r="T2588" i="2"/>
  <c r="U2593" i="2"/>
  <c r="T2604" i="2"/>
  <c r="U2609" i="2"/>
  <c r="T2620" i="2"/>
  <c r="U2625" i="2"/>
  <c r="T2636" i="2"/>
  <c r="U2641" i="2"/>
  <c r="T2652" i="2"/>
  <c r="U2657" i="2"/>
  <c r="T2668" i="2"/>
  <c r="U2673" i="2"/>
  <c r="T2684" i="2"/>
  <c r="U2689" i="2"/>
  <c r="T2700" i="2"/>
  <c r="U2705" i="2"/>
  <c r="T2716" i="2"/>
  <c r="U2721" i="2"/>
  <c r="T2732" i="2"/>
  <c r="U2737" i="2"/>
  <c r="T2748" i="2"/>
  <c r="U2753" i="2"/>
  <c r="T2764" i="2"/>
  <c r="U2769" i="2"/>
  <c r="T2780" i="2"/>
  <c r="U2785" i="2"/>
  <c r="T2796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U1840" i="2"/>
  <c r="U1842" i="2"/>
  <c r="T1844" i="2"/>
  <c r="U1849" i="2"/>
  <c r="T1851" i="2"/>
  <c r="T1853" i="2"/>
  <c r="U1856" i="2"/>
  <c r="U1858" i="2"/>
  <c r="T1860" i="2"/>
  <c r="U1865" i="2"/>
  <c r="T1867" i="2"/>
  <c r="T1869" i="2"/>
  <c r="U1872" i="2"/>
  <c r="U1874" i="2"/>
  <c r="T1876" i="2"/>
  <c r="U1881" i="2"/>
  <c r="T1883" i="2"/>
  <c r="T1885" i="2"/>
  <c r="U1888" i="2"/>
  <c r="U1890" i="2"/>
  <c r="T1892" i="2"/>
  <c r="U1897" i="2"/>
  <c r="T1899" i="2"/>
  <c r="T1901" i="2"/>
  <c r="U1904" i="2"/>
  <c r="U1906" i="2"/>
  <c r="T1908" i="2"/>
  <c r="U1913" i="2"/>
  <c r="T1915" i="2"/>
  <c r="T1917" i="2"/>
  <c r="U1920" i="2"/>
  <c r="U1922" i="2"/>
  <c r="T1924" i="2"/>
  <c r="U1929" i="2"/>
  <c r="T1931" i="2"/>
  <c r="T1933" i="2"/>
  <c r="U1936" i="2"/>
  <c r="U1938" i="2"/>
  <c r="T1940" i="2"/>
  <c r="U1945" i="2"/>
  <c r="T1947" i="2"/>
  <c r="T1949" i="2"/>
  <c r="U1952" i="2"/>
  <c r="U1954" i="2"/>
  <c r="T1956" i="2"/>
  <c r="U1961" i="2"/>
  <c r="T1963" i="2"/>
  <c r="T1965" i="2"/>
  <c r="U1968" i="2"/>
  <c r="U1970" i="2"/>
  <c r="T1972" i="2"/>
  <c r="U1977" i="2"/>
  <c r="T1979" i="2"/>
  <c r="T1981" i="2"/>
  <c r="U1984" i="2"/>
  <c r="U1986" i="2"/>
  <c r="T1988" i="2"/>
  <c r="U1993" i="2"/>
  <c r="T1995" i="2"/>
  <c r="T1997" i="2"/>
  <c r="U2000" i="2"/>
  <c r="U2002" i="2"/>
  <c r="T2004" i="2"/>
  <c r="U2009" i="2"/>
  <c r="T2011" i="2"/>
  <c r="T2013" i="2"/>
  <c r="U2016" i="2"/>
  <c r="U2018" i="2"/>
  <c r="T2020" i="2"/>
  <c r="U2025" i="2"/>
  <c r="T2027" i="2"/>
  <c r="T2029" i="2"/>
  <c r="T2033" i="2"/>
  <c r="U2038" i="2"/>
  <c r="T2041" i="2"/>
  <c r="U2046" i="2"/>
  <c r="T2049" i="2"/>
  <c r="U2054" i="2"/>
  <c r="T2057" i="2"/>
  <c r="U2062" i="2"/>
  <c r="T2065" i="2"/>
  <c r="U2070" i="2"/>
  <c r="T2073" i="2"/>
  <c r="U2078" i="2"/>
  <c r="T2081" i="2"/>
  <c r="U2086" i="2"/>
  <c r="T2089" i="2"/>
  <c r="U2094" i="2"/>
  <c r="T2097" i="2"/>
  <c r="U2102" i="2"/>
  <c r="T2105" i="2"/>
  <c r="U2110" i="2"/>
  <c r="T2113" i="2"/>
  <c r="U2118" i="2"/>
  <c r="T2121" i="2"/>
  <c r="U2126" i="2"/>
  <c r="T2129" i="2"/>
  <c r="U2134" i="2"/>
  <c r="T2137" i="2"/>
  <c r="U2142" i="2"/>
  <c r="T2145" i="2"/>
  <c r="U2150" i="2"/>
  <c r="T2153" i="2"/>
  <c r="U2158" i="2"/>
  <c r="T2161" i="2"/>
  <c r="U2166" i="2"/>
  <c r="T2169" i="2"/>
  <c r="U2174" i="2"/>
  <c r="T2177" i="2"/>
  <c r="U2182" i="2"/>
  <c r="T2185" i="2"/>
  <c r="U2190" i="2"/>
  <c r="T2193" i="2"/>
  <c r="U2198" i="2"/>
  <c r="T2201" i="2"/>
  <c r="U2206" i="2"/>
  <c r="T2209" i="2"/>
  <c r="U2214" i="2"/>
  <c r="T2217" i="2"/>
  <c r="U2222" i="2"/>
  <c r="T2225" i="2"/>
  <c r="U2230" i="2"/>
  <c r="T2233" i="2"/>
  <c r="U2238" i="2"/>
  <c r="T2241" i="2"/>
  <c r="U2246" i="2"/>
  <c r="T2249" i="2"/>
  <c r="U2254" i="2"/>
  <c r="T2257" i="2"/>
  <c r="U2262" i="2"/>
  <c r="T2265" i="2"/>
  <c r="U2270" i="2"/>
  <c r="T2273" i="2"/>
  <c r="U2278" i="2"/>
  <c r="T2281" i="2"/>
  <c r="U2286" i="2"/>
  <c r="T2289" i="2"/>
  <c r="U2294" i="2"/>
  <c r="T2297" i="2"/>
  <c r="U2302" i="2"/>
  <c r="T2305" i="2"/>
  <c r="U2310" i="2"/>
  <c r="T2313" i="2"/>
  <c r="U2318" i="2"/>
  <c r="T2321" i="2"/>
  <c r="U2326" i="2"/>
  <c r="T2329" i="2"/>
  <c r="U2334" i="2"/>
  <c r="T2337" i="2"/>
  <c r="U2342" i="2"/>
  <c r="T2345" i="2"/>
  <c r="U2350" i="2"/>
  <c r="T2353" i="2"/>
  <c r="U2358" i="2"/>
  <c r="T2361" i="2"/>
  <c r="U2366" i="2"/>
  <c r="T2369" i="2"/>
  <c r="U2374" i="2"/>
  <c r="T2377" i="2"/>
  <c r="U2382" i="2"/>
  <c r="T2385" i="2"/>
  <c r="T2392" i="2"/>
  <c r="U2397" i="2"/>
  <c r="T2408" i="2"/>
  <c r="U2413" i="2"/>
  <c r="T2424" i="2"/>
  <c r="U2429" i="2"/>
  <c r="T2440" i="2"/>
  <c r="U2445" i="2"/>
  <c r="T2456" i="2"/>
  <c r="U2461" i="2"/>
  <c r="T2472" i="2"/>
  <c r="U2477" i="2"/>
  <c r="T2488" i="2"/>
  <c r="U2493" i="2"/>
  <c r="T2504" i="2"/>
  <c r="U2509" i="2"/>
  <c r="T2520" i="2"/>
  <c r="U2525" i="2"/>
  <c r="T2536" i="2"/>
  <c r="U2541" i="2"/>
  <c r="T2552" i="2"/>
  <c r="U2557" i="2"/>
  <c r="T2568" i="2"/>
  <c r="U2573" i="2"/>
  <c r="T2584" i="2"/>
  <c r="U2589" i="2"/>
  <c r="T2600" i="2"/>
  <c r="U2605" i="2"/>
  <c r="T2616" i="2"/>
  <c r="U2621" i="2"/>
  <c r="T2632" i="2"/>
  <c r="U2637" i="2"/>
  <c r="T2648" i="2"/>
  <c r="U2653" i="2"/>
  <c r="T2664" i="2"/>
  <c r="U2669" i="2"/>
  <c r="T2680" i="2"/>
  <c r="U2685" i="2"/>
  <c r="T2696" i="2"/>
  <c r="U2701" i="2"/>
  <c r="T2712" i="2"/>
  <c r="U2717" i="2"/>
  <c r="T2728" i="2"/>
  <c r="U2733" i="2"/>
  <c r="T2744" i="2"/>
  <c r="U2749" i="2"/>
  <c r="T2760" i="2"/>
  <c r="U2765" i="2"/>
  <c r="T2776" i="2"/>
  <c r="U2781" i="2"/>
  <c r="T2792" i="2"/>
  <c r="U2797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T1841" i="2"/>
  <c r="U1844" i="2"/>
  <c r="U1846" i="2"/>
  <c r="T1848" i="2"/>
  <c r="U1853" i="2"/>
  <c r="T1855" i="2"/>
  <c r="T1857" i="2"/>
  <c r="U1860" i="2"/>
  <c r="U1862" i="2"/>
  <c r="T1864" i="2"/>
  <c r="U1869" i="2"/>
  <c r="T1871" i="2"/>
  <c r="T1873" i="2"/>
  <c r="U1876" i="2"/>
  <c r="U1878" i="2"/>
  <c r="T1880" i="2"/>
  <c r="U1885" i="2"/>
  <c r="T1887" i="2"/>
  <c r="T1889" i="2"/>
  <c r="U1892" i="2"/>
  <c r="U1894" i="2"/>
  <c r="T1896" i="2"/>
  <c r="U1901" i="2"/>
  <c r="T1903" i="2"/>
  <c r="T1905" i="2"/>
  <c r="U1908" i="2"/>
  <c r="U1910" i="2"/>
  <c r="T1912" i="2"/>
  <c r="U1917" i="2"/>
  <c r="T1919" i="2"/>
  <c r="T1921" i="2"/>
  <c r="U1924" i="2"/>
  <c r="U1926" i="2"/>
  <c r="T1928" i="2"/>
  <c r="U1933" i="2"/>
  <c r="T1935" i="2"/>
  <c r="T1937" i="2"/>
  <c r="U1940" i="2"/>
  <c r="U1942" i="2"/>
  <c r="T1944" i="2"/>
  <c r="U1949" i="2"/>
  <c r="T1951" i="2"/>
  <c r="T1953" i="2"/>
  <c r="U1956" i="2"/>
  <c r="U1958" i="2"/>
  <c r="T1960" i="2"/>
  <c r="U1965" i="2"/>
  <c r="T1967" i="2"/>
  <c r="T1969" i="2"/>
  <c r="U1972" i="2"/>
  <c r="U1974" i="2"/>
  <c r="T1976" i="2"/>
  <c r="U1981" i="2"/>
  <c r="T1983" i="2"/>
  <c r="T1985" i="2"/>
  <c r="U1988" i="2"/>
  <c r="U1990" i="2"/>
  <c r="T1992" i="2"/>
  <c r="U1997" i="2"/>
  <c r="T1999" i="2"/>
  <c r="T2001" i="2"/>
  <c r="U2004" i="2"/>
  <c r="U2006" i="2"/>
  <c r="T2008" i="2"/>
  <c r="U2013" i="2"/>
  <c r="T2015" i="2"/>
  <c r="T2017" i="2"/>
  <c r="U2020" i="2"/>
  <c r="U2022" i="2"/>
  <c r="T2024" i="2"/>
  <c r="U2029" i="2"/>
  <c r="T2031" i="2"/>
  <c r="U2033" i="2"/>
  <c r="T2036" i="2"/>
  <c r="U2041" i="2"/>
  <c r="T2044" i="2"/>
  <c r="U2049" i="2"/>
  <c r="T2052" i="2"/>
  <c r="U2057" i="2"/>
  <c r="T2060" i="2"/>
  <c r="U2065" i="2"/>
  <c r="T2068" i="2"/>
  <c r="U2073" i="2"/>
  <c r="T2076" i="2"/>
  <c r="U2081" i="2"/>
  <c r="T2084" i="2"/>
  <c r="U2089" i="2"/>
  <c r="T2092" i="2"/>
  <c r="U2097" i="2"/>
  <c r="T2100" i="2"/>
  <c r="U2105" i="2"/>
  <c r="T2108" i="2"/>
  <c r="U2113" i="2"/>
  <c r="T2116" i="2"/>
  <c r="U2121" i="2"/>
  <c r="T2124" i="2"/>
  <c r="U2129" i="2"/>
  <c r="T2132" i="2"/>
  <c r="U2137" i="2"/>
  <c r="T2140" i="2"/>
  <c r="U2145" i="2"/>
  <c r="T2148" i="2"/>
  <c r="U2153" i="2"/>
  <c r="T2156" i="2"/>
  <c r="U2161" i="2"/>
  <c r="T2164" i="2"/>
  <c r="U2169" i="2"/>
  <c r="T2172" i="2"/>
  <c r="U2177" i="2"/>
  <c r="T2180" i="2"/>
  <c r="U2185" i="2"/>
  <c r="T2188" i="2"/>
  <c r="U2193" i="2"/>
  <c r="T2196" i="2"/>
  <c r="U2201" i="2"/>
  <c r="T2204" i="2"/>
  <c r="U2209" i="2"/>
  <c r="T2212" i="2"/>
  <c r="U2217" i="2"/>
  <c r="T2220" i="2"/>
  <c r="U2225" i="2"/>
  <c r="T2228" i="2"/>
  <c r="U2233" i="2"/>
  <c r="T2236" i="2"/>
  <c r="U2241" i="2"/>
  <c r="T2244" i="2"/>
  <c r="U2249" i="2"/>
  <c r="T2252" i="2"/>
  <c r="U2257" i="2"/>
  <c r="T2260" i="2"/>
  <c r="U2265" i="2"/>
  <c r="T2268" i="2"/>
  <c r="U2273" i="2"/>
  <c r="T2276" i="2"/>
  <c r="U2281" i="2"/>
  <c r="T2284" i="2"/>
  <c r="U2289" i="2"/>
  <c r="T2292" i="2"/>
  <c r="U2297" i="2"/>
  <c r="T2300" i="2"/>
  <c r="U2305" i="2"/>
  <c r="T2308" i="2"/>
  <c r="U2313" i="2"/>
  <c r="T2316" i="2"/>
  <c r="U2321" i="2"/>
  <c r="T2324" i="2"/>
  <c r="U2329" i="2"/>
  <c r="T2332" i="2"/>
  <c r="U2337" i="2"/>
  <c r="T2340" i="2"/>
  <c r="U2345" i="2"/>
  <c r="T2348" i="2"/>
  <c r="U2353" i="2"/>
  <c r="T2356" i="2"/>
  <c r="U2361" i="2"/>
  <c r="T2364" i="2"/>
  <c r="U2369" i="2"/>
  <c r="T2372" i="2"/>
  <c r="U2377" i="2"/>
  <c r="T2380" i="2"/>
  <c r="U2385" i="2"/>
  <c r="T2388" i="2"/>
  <c r="U2393" i="2"/>
  <c r="T2404" i="2"/>
  <c r="U2409" i="2"/>
  <c r="T2420" i="2"/>
  <c r="U2425" i="2"/>
  <c r="T2436" i="2"/>
  <c r="U2441" i="2"/>
  <c r="T2452" i="2"/>
  <c r="U2457" i="2"/>
  <c r="T2468" i="2"/>
  <c r="U2473" i="2"/>
  <c r="T2484" i="2"/>
  <c r="U2489" i="2"/>
  <c r="T2500" i="2"/>
  <c r="U2505" i="2"/>
  <c r="T2516" i="2"/>
  <c r="U2521" i="2"/>
  <c r="T2532" i="2"/>
  <c r="U2537" i="2"/>
  <c r="T2548" i="2"/>
  <c r="U2553" i="2"/>
  <c r="T2564" i="2"/>
  <c r="U2569" i="2"/>
  <c r="T2580" i="2"/>
  <c r="U2585" i="2"/>
  <c r="T2596" i="2"/>
  <c r="U2601" i="2"/>
  <c r="T2612" i="2"/>
  <c r="U2617" i="2"/>
  <c r="T2628" i="2"/>
  <c r="U2633" i="2"/>
  <c r="T2644" i="2"/>
  <c r="U2649" i="2"/>
  <c r="T2660" i="2"/>
  <c r="U2665" i="2"/>
  <c r="T2676" i="2"/>
  <c r="U2681" i="2"/>
  <c r="T2692" i="2"/>
  <c r="U2697" i="2"/>
  <c r="T2708" i="2"/>
  <c r="U2713" i="2"/>
  <c r="T2724" i="2"/>
  <c r="U2729" i="2"/>
  <c r="T2740" i="2"/>
  <c r="U2745" i="2"/>
  <c r="T2756" i="2"/>
  <c r="U2761" i="2"/>
  <c r="T2772" i="2"/>
  <c r="U2777" i="2"/>
  <c r="T2788" i="2"/>
  <c r="U2793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41" i="2"/>
  <c r="T1843" i="2"/>
  <c r="T1845" i="2"/>
  <c r="U1848" i="2"/>
  <c r="U1850" i="2"/>
  <c r="T1852" i="2"/>
  <c r="U1857" i="2"/>
  <c r="T1859" i="2"/>
  <c r="T1861" i="2"/>
  <c r="U1864" i="2"/>
  <c r="U1866" i="2"/>
  <c r="T1868" i="2"/>
  <c r="U1873" i="2"/>
  <c r="T1875" i="2"/>
  <c r="T1877" i="2"/>
  <c r="U1880" i="2"/>
  <c r="U1882" i="2"/>
  <c r="T1884" i="2"/>
  <c r="U1889" i="2"/>
  <c r="T1891" i="2"/>
  <c r="T1893" i="2"/>
  <c r="U1896" i="2"/>
  <c r="U1898" i="2"/>
  <c r="T1900" i="2"/>
  <c r="U1905" i="2"/>
  <c r="T1907" i="2"/>
  <c r="T1909" i="2"/>
  <c r="U1912" i="2"/>
  <c r="U1914" i="2"/>
  <c r="T1916" i="2"/>
  <c r="U1921" i="2"/>
  <c r="T1923" i="2"/>
  <c r="T1925" i="2"/>
  <c r="U1928" i="2"/>
  <c r="U1930" i="2"/>
  <c r="T1932" i="2"/>
  <c r="U1937" i="2"/>
  <c r="T1939" i="2"/>
  <c r="T1941" i="2"/>
  <c r="U1944" i="2"/>
  <c r="U1946" i="2"/>
  <c r="T1948" i="2"/>
  <c r="U1953" i="2"/>
  <c r="T1955" i="2"/>
  <c r="T1957" i="2"/>
  <c r="U1960" i="2"/>
  <c r="U1962" i="2"/>
  <c r="T1964" i="2"/>
  <c r="U1969" i="2"/>
  <c r="T1971" i="2"/>
  <c r="T1973" i="2"/>
  <c r="U1976" i="2"/>
  <c r="U1978" i="2"/>
  <c r="T1980" i="2"/>
  <c r="U1985" i="2"/>
  <c r="T1987" i="2"/>
  <c r="T1989" i="2"/>
  <c r="U1992" i="2"/>
  <c r="U1994" i="2"/>
  <c r="T1996" i="2"/>
  <c r="U2001" i="2"/>
  <c r="T2003" i="2"/>
  <c r="T2005" i="2"/>
  <c r="U2008" i="2"/>
  <c r="U2010" i="2"/>
  <c r="T2012" i="2"/>
  <c r="U2017" i="2"/>
  <c r="T2019" i="2"/>
  <c r="T2021" i="2"/>
  <c r="U2024" i="2"/>
  <c r="U2026" i="2"/>
  <c r="T2028" i="2"/>
  <c r="U2034" i="2"/>
  <c r="T2037" i="2"/>
  <c r="U2042" i="2"/>
  <c r="T2045" i="2"/>
  <c r="U2050" i="2"/>
  <c r="T2053" i="2"/>
  <c r="U2058" i="2"/>
  <c r="T2061" i="2"/>
  <c r="U2066" i="2"/>
  <c r="T2069" i="2"/>
  <c r="U2074" i="2"/>
  <c r="T2077" i="2"/>
  <c r="U2082" i="2"/>
  <c r="T2085" i="2"/>
  <c r="U2090" i="2"/>
  <c r="T2093" i="2"/>
  <c r="U2098" i="2"/>
  <c r="T2101" i="2"/>
  <c r="U2106" i="2"/>
  <c r="T2109" i="2"/>
  <c r="U2114" i="2"/>
  <c r="T2117" i="2"/>
  <c r="U2122" i="2"/>
  <c r="T2125" i="2"/>
  <c r="U2130" i="2"/>
  <c r="T2133" i="2"/>
  <c r="U2138" i="2"/>
  <c r="T2141" i="2"/>
  <c r="U2146" i="2"/>
  <c r="T2149" i="2"/>
  <c r="U2154" i="2"/>
  <c r="T2157" i="2"/>
  <c r="U2162" i="2"/>
  <c r="T2165" i="2"/>
  <c r="U2170" i="2"/>
  <c r="T2173" i="2"/>
  <c r="U2178" i="2"/>
  <c r="T2181" i="2"/>
  <c r="U2186" i="2"/>
  <c r="T2189" i="2"/>
  <c r="U2194" i="2"/>
  <c r="T2197" i="2"/>
  <c r="U2202" i="2"/>
  <c r="T2205" i="2"/>
  <c r="U2210" i="2"/>
  <c r="T2213" i="2"/>
  <c r="U2218" i="2"/>
  <c r="T2221" i="2"/>
  <c r="U2226" i="2"/>
  <c r="T2229" i="2"/>
  <c r="U2234" i="2"/>
  <c r="T2237" i="2"/>
  <c r="U2242" i="2"/>
  <c r="T2245" i="2"/>
  <c r="U2250" i="2"/>
  <c r="T2253" i="2"/>
  <c r="U2258" i="2"/>
  <c r="T2261" i="2"/>
  <c r="U2266" i="2"/>
  <c r="T2269" i="2"/>
  <c r="U2274" i="2"/>
  <c r="T2277" i="2"/>
  <c r="U2282" i="2"/>
  <c r="T2285" i="2"/>
  <c r="U2290" i="2"/>
  <c r="T2293" i="2"/>
  <c r="U2298" i="2"/>
  <c r="T2301" i="2"/>
  <c r="U2306" i="2"/>
  <c r="T2309" i="2"/>
  <c r="U2314" i="2"/>
  <c r="T2317" i="2"/>
  <c r="U2322" i="2"/>
  <c r="T2325" i="2"/>
  <c r="U2330" i="2"/>
  <c r="T2333" i="2"/>
  <c r="U2338" i="2"/>
  <c r="T2341" i="2"/>
  <c r="U2346" i="2"/>
  <c r="T2349" i="2"/>
  <c r="U2354" i="2"/>
  <c r="T2357" i="2"/>
  <c r="U2362" i="2"/>
  <c r="T2365" i="2"/>
  <c r="U2370" i="2"/>
  <c r="T2373" i="2"/>
  <c r="U2378" i="2"/>
  <c r="T2381" i="2"/>
  <c r="U2386" i="2"/>
  <c r="U2389" i="2"/>
  <c r="T2400" i="2"/>
  <c r="U2405" i="2"/>
  <c r="T2416" i="2"/>
  <c r="U2421" i="2"/>
  <c r="T2432" i="2"/>
  <c r="U2437" i="2"/>
  <c r="T2448" i="2"/>
  <c r="U2453" i="2"/>
  <c r="T2464" i="2"/>
  <c r="U2469" i="2"/>
  <c r="T2480" i="2"/>
  <c r="U2485" i="2"/>
  <c r="T2496" i="2"/>
  <c r="U2501" i="2"/>
  <c r="T2512" i="2"/>
  <c r="U2517" i="2"/>
  <c r="T2528" i="2"/>
  <c r="U2533" i="2"/>
  <c r="T2544" i="2"/>
  <c r="U2549" i="2"/>
  <c r="T2560" i="2"/>
  <c r="U2565" i="2"/>
  <c r="T2576" i="2"/>
  <c r="U2581" i="2"/>
  <c r="T2592" i="2"/>
  <c r="U2597" i="2"/>
  <c r="T2608" i="2"/>
  <c r="U2613" i="2"/>
  <c r="T2624" i="2"/>
  <c r="U2629" i="2"/>
  <c r="T2640" i="2"/>
  <c r="U2645" i="2"/>
  <c r="T2656" i="2"/>
  <c r="U2661" i="2"/>
  <c r="T2672" i="2"/>
  <c r="U2677" i="2"/>
  <c r="T2688" i="2"/>
  <c r="U2693" i="2"/>
  <c r="T2704" i="2"/>
  <c r="U2709" i="2"/>
  <c r="T2720" i="2"/>
  <c r="U2725" i="2"/>
  <c r="T2736" i="2"/>
  <c r="U2741" i="2"/>
  <c r="T2752" i="2"/>
  <c r="U2757" i="2"/>
  <c r="T2768" i="2"/>
  <c r="U2773" i="2"/>
  <c r="T2784" i="2"/>
  <c r="U2789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U2974" i="2"/>
  <c r="T2977" i="2"/>
  <c r="U2982" i="2"/>
  <c r="T2985" i="2"/>
  <c r="U2990" i="2"/>
  <c r="T2993" i="2"/>
  <c r="U2998" i="2"/>
  <c r="T3001" i="2"/>
  <c r="U3006" i="2"/>
  <c r="T3009" i="2"/>
  <c r="U3014" i="2"/>
  <c r="T3024" i="2"/>
  <c r="U3029" i="2"/>
  <c r="T3040" i="2"/>
  <c r="U3045" i="2"/>
  <c r="T3056" i="2"/>
  <c r="U3061" i="2"/>
  <c r="T3072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0" i="2"/>
  <c r="T2972" i="2"/>
  <c r="U2977" i="2"/>
  <c r="T2980" i="2"/>
  <c r="U2985" i="2"/>
  <c r="T2988" i="2"/>
  <c r="U2993" i="2"/>
  <c r="T2996" i="2"/>
  <c r="U3001" i="2"/>
  <c r="T3004" i="2"/>
  <c r="U3009" i="2"/>
  <c r="T3012" i="2"/>
  <c r="T3020" i="2"/>
  <c r="U3025" i="2"/>
  <c r="T3036" i="2"/>
  <c r="U3041" i="2"/>
  <c r="T3052" i="2"/>
  <c r="U3057" i="2"/>
  <c r="T3068" i="2"/>
  <c r="U3073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U2970" i="2"/>
  <c r="T2973" i="2"/>
  <c r="U2978" i="2"/>
  <c r="T2981" i="2"/>
  <c r="U2986" i="2"/>
  <c r="T2989" i="2"/>
  <c r="U2994" i="2"/>
  <c r="T2997" i="2"/>
  <c r="U3002" i="2"/>
  <c r="T3005" i="2"/>
  <c r="U3010" i="2"/>
  <c r="T3013" i="2"/>
  <c r="T3016" i="2"/>
  <c r="U3021" i="2"/>
  <c r="T3032" i="2"/>
  <c r="U3037" i="2"/>
  <c r="T3048" i="2"/>
  <c r="U3053" i="2"/>
  <c r="T3064" i="2"/>
  <c r="U3069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8" i="2"/>
  <c r="T2801" i="2"/>
  <c r="U2802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3" i="2"/>
  <c r="T2976" i="2"/>
  <c r="U2981" i="2"/>
  <c r="T2984" i="2"/>
  <c r="U2989" i="2"/>
  <c r="T2992" i="2"/>
  <c r="U2997" i="2"/>
  <c r="T3000" i="2"/>
  <c r="U3005" i="2"/>
  <c r="T3008" i="2"/>
  <c r="U3013" i="2"/>
  <c r="U3017" i="2"/>
  <c r="T3028" i="2"/>
  <c r="U3033" i="2"/>
  <c r="T3044" i="2"/>
  <c r="U3049" i="2"/>
  <c r="T3060" i="2"/>
  <c r="U3065" i="2"/>
  <c r="T3076" i="2"/>
  <c r="U3077" i="2"/>
  <c r="T3080" i="2"/>
  <c r="U3081" i="2"/>
  <c r="T3084" i="2"/>
  <c r="U3085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T3258" i="2"/>
  <c r="U3261" i="2"/>
  <c r="U3263" i="2"/>
  <c r="T3265" i="2"/>
  <c r="U3270" i="2"/>
  <c r="T3272" i="2"/>
  <c r="T3274" i="2"/>
  <c r="U3277" i="2"/>
  <c r="U3279" i="2"/>
  <c r="T3281" i="2"/>
  <c r="U3287" i="2"/>
  <c r="T3290" i="2"/>
  <c r="U3295" i="2"/>
  <c r="T3298" i="2"/>
  <c r="U3303" i="2"/>
  <c r="T3306" i="2"/>
  <c r="U3311" i="2"/>
  <c r="T3314" i="2"/>
  <c r="U3319" i="2"/>
  <c r="T3322" i="2"/>
  <c r="U3327" i="2"/>
  <c r="T3330" i="2"/>
  <c r="U3335" i="2"/>
  <c r="T3338" i="2"/>
  <c r="U3343" i="2"/>
  <c r="T3346" i="2"/>
  <c r="U3351" i="2"/>
  <c r="T3354" i="2"/>
  <c r="U3359" i="2"/>
  <c r="T3362" i="2"/>
  <c r="U3367" i="2"/>
  <c r="T3370" i="2"/>
  <c r="U3375" i="2"/>
  <c r="T3378" i="2"/>
  <c r="U3383" i="2"/>
  <c r="T3386" i="2"/>
  <c r="U3391" i="2"/>
  <c r="T3394" i="2"/>
  <c r="U3399" i="2"/>
  <c r="T3402" i="2"/>
  <c r="U3407" i="2"/>
  <c r="T3410" i="2"/>
  <c r="U3415" i="2"/>
  <c r="T3418" i="2"/>
  <c r="U3423" i="2"/>
  <c r="T3426" i="2"/>
  <c r="U3431" i="2"/>
  <c r="T3434" i="2"/>
  <c r="U3439" i="2"/>
  <c r="T3442" i="2"/>
  <c r="U3447" i="2"/>
  <c r="T3450" i="2"/>
  <c r="U3455" i="2"/>
  <c r="T3458" i="2"/>
  <c r="U3463" i="2"/>
  <c r="T3466" i="2"/>
  <c r="U3471" i="2"/>
  <c r="T3474" i="2"/>
  <c r="U3479" i="2"/>
  <c r="T3482" i="2"/>
  <c r="U3487" i="2"/>
  <c r="T3490" i="2"/>
  <c r="U3495" i="2"/>
  <c r="T3498" i="2"/>
  <c r="U3503" i="2"/>
  <c r="T3506" i="2"/>
  <c r="U3511" i="2"/>
  <c r="T3514" i="2"/>
  <c r="U3519" i="2"/>
  <c r="T3522" i="2"/>
  <c r="U3527" i="2"/>
  <c r="T3530" i="2"/>
  <c r="U3535" i="2"/>
  <c r="T3538" i="2"/>
  <c r="U3543" i="2"/>
  <c r="T3546" i="2"/>
  <c r="T3555" i="2"/>
  <c r="T3569" i="2"/>
  <c r="U3574" i="2"/>
  <c r="T3585" i="2"/>
  <c r="U3590" i="2"/>
  <c r="T3601" i="2"/>
  <c r="U3606" i="2"/>
  <c r="T3617" i="2"/>
  <c r="U3622" i="2"/>
  <c r="T3633" i="2"/>
  <c r="U3638" i="2"/>
  <c r="T3649" i="2"/>
  <c r="U3654" i="2"/>
  <c r="T3665" i="2"/>
  <c r="U3670" i="2"/>
  <c r="T3681" i="2"/>
  <c r="U3686" i="2"/>
  <c r="T3697" i="2"/>
  <c r="U3702" i="2"/>
  <c r="T3713" i="2"/>
  <c r="U3718" i="2"/>
  <c r="T3729" i="2"/>
  <c r="U3734" i="2"/>
  <c r="T3745" i="2"/>
  <c r="U3750" i="2"/>
  <c r="T3761" i="2"/>
  <c r="U3766" i="2"/>
  <c r="T3777" i="2"/>
  <c r="U3782" i="2"/>
  <c r="T3793" i="2"/>
  <c r="U3798" i="2"/>
  <c r="T3809" i="2"/>
  <c r="U3814" i="2"/>
  <c r="T3825" i="2"/>
  <c r="U3830" i="2"/>
  <c r="T3841" i="2"/>
  <c r="U3846" i="2"/>
  <c r="T3857" i="2"/>
  <c r="U3862" i="2"/>
  <c r="T3873" i="2"/>
  <c r="U3878" i="2"/>
  <c r="T3889" i="2"/>
  <c r="U3894" i="2"/>
  <c r="T3905" i="2"/>
  <c r="U3910" i="2"/>
  <c r="T3921" i="2"/>
  <c r="U3926" i="2"/>
  <c r="T3937" i="2"/>
  <c r="U3942" i="2"/>
  <c r="T3953" i="2"/>
  <c r="U3958" i="2"/>
  <c r="T3969" i="2"/>
  <c r="U3974" i="2"/>
  <c r="T3985" i="2"/>
  <c r="U3990" i="2"/>
  <c r="T4001" i="2"/>
  <c r="U4006" i="2"/>
  <c r="T4017" i="2"/>
  <c r="U4022" i="2"/>
  <c r="T4033" i="2"/>
  <c r="U4038" i="2"/>
  <c r="T4049" i="2"/>
  <c r="U4054" i="2"/>
  <c r="T4073" i="2"/>
  <c r="U4094" i="2"/>
  <c r="T4137" i="2"/>
  <c r="U4158" i="2"/>
  <c r="T4201" i="2"/>
  <c r="U4222" i="2"/>
  <c r="U4266" i="2"/>
  <c r="T4309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T3147" i="2"/>
  <c r="U3148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8" i="2"/>
  <c r="T3260" i="2"/>
  <c r="T3262" i="2"/>
  <c r="U3265" i="2"/>
  <c r="U3267" i="2"/>
  <c r="T3269" i="2"/>
  <c r="U3274" i="2"/>
  <c r="T3276" i="2"/>
  <c r="T3278" i="2"/>
  <c r="U3281" i="2"/>
  <c r="U3283" i="2"/>
  <c r="T3285" i="2"/>
  <c r="U3290" i="2"/>
  <c r="T3293" i="2"/>
  <c r="U3298" i="2"/>
  <c r="T3301" i="2"/>
  <c r="U3306" i="2"/>
  <c r="T3309" i="2"/>
  <c r="U3314" i="2"/>
  <c r="T3317" i="2"/>
  <c r="U3322" i="2"/>
  <c r="T3325" i="2"/>
  <c r="U3330" i="2"/>
  <c r="T3333" i="2"/>
  <c r="U3338" i="2"/>
  <c r="T3341" i="2"/>
  <c r="U3346" i="2"/>
  <c r="T3349" i="2"/>
  <c r="U3354" i="2"/>
  <c r="T3357" i="2"/>
  <c r="U3362" i="2"/>
  <c r="T3365" i="2"/>
  <c r="U3370" i="2"/>
  <c r="T3373" i="2"/>
  <c r="U3378" i="2"/>
  <c r="T3381" i="2"/>
  <c r="U3386" i="2"/>
  <c r="T3389" i="2"/>
  <c r="U3394" i="2"/>
  <c r="T3397" i="2"/>
  <c r="U3402" i="2"/>
  <c r="T3405" i="2"/>
  <c r="U3410" i="2"/>
  <c r="T3413" i="2"/>
  <c r="U3418" i="2"/>
  <c r="T3421" i="2"/>
  <c r="U3426" i="2"/>
  <c r="T3429" i="2"/>
  <c r="U3434" i="2"/>
  <c r="T3437" i="2"/>
  <c r="U3442" i="2"/>
  <c r="T3445" i="2"/>
  <c r="U3450" i="2"/>
  <c r="T3453" i="2"/>
  <c r="U3458" i="2"/>
  <c r="T3461" i="2"/>
  <c r="U3466" i="2"/>
  <c r="T3469" i="2"/>
  <c r="U3474" i="2"/>
  <c r="T3477" i="2"/>
  <c r="U3482" i="2"/>
  <c r="T3485" i="2"/>
  <c r="U3490" i="2"/>
  <c r="T3493" i="2"/>
  <c r="U3498" i="2"/>
  <c r="T3501" i="2"/>
  <c r="U3506" i="2"/>
  <c r="T3509" i="2"/>
  <c r="U3514" i="2"/>
  <c r="T3517" i="2"/>
  <c r="U3522" i="2"/>
  <c r="T3525" i="2"/>
  <c r="U3530" i="2"/>
  <c r="T3533" i="2"/>
  <c r="U3538" i="2"/>
  <c r="T3541" i="2"/>
  <c r="U3546" i="2"/>
  <c r="T3549" i="2"/>
  <c r="T3552" i="2"/>
  <c r="T3559" i="2"/>
  <c r="T3564" i="2"/>
  <c r="U3569" i="2"/>
  <c r="T3580" i="2"/>
  <c r="U3585" i="2"/>
  <c r="T3596" i="2"/>
  <c r="U3601" i="2"/>
  <c r="T3612" i="2"/>
  <c r="U3617" i="2"/>
  <c r="T3628" i="2"/>
  <c r="U3633" i="2"/>
  <c r="T3644" i="2"/>
  <c r="U3649" i="2"/>
  <c r="T3660" i="2"/>
  <c r="U3665" i="2"/>
  <c r="T3676" i="2"/>
  <c r="U3681" i="2"/>
  <c r="T3692" i="2"/>
  <c r="U3697" i="2"/>
  <c r="T3708" i="2"/>
  <c r="U3713" i="2"/>
  <c r="T3724" i="2"/>
  <c r="U3729" i="2"/>
  <c r="T3740" i="2"/>
  <c r="U3745" i="2"/>
  <c r="T3756" i="2"/>
  <c r="U3761" i="2"/>
  <c r="T3772" i="2"/>
  <c r="U3777" i="2"/>
  <c r="T3788" i="2"/>
  <c r="U3793" i="2"/>
  <c r="T3804" i="2"/>
  <c r="U3809" i="2"/>
  <c r="T3820" i="2"/>
  <c r="U3825" i="2"/>
  <c r="T3836" i="2"/>
  <c r="U3841" i="2"/>
  <c r="T3852" i="2"/>
  <c r="U3857" i="2"/>
  <c r="T3868" i="2"/>
  <c r="U3873" i="2"/>
  <c r="T3884" i="2"/>
  <c r="U3889" i="2"/>
  <c r="T3900" i="2"/>
  <c r="U3905" i="2"/>
  <c r="T3916" i="2"/>
  <c r="U3921" i="2"/>
  <c r="T3932" i="2"/>
  <c r="U3937" i="2"/>
  <c r="T3948" i="2"/>
  <c r="U3953" i="2"/>
  <c r="T3964" i="2"/>
  <c r="U3969" i="2"/>
  <c r="T3980" i="2"/>
  <c r="U3985" i="2"/>
  <c r="T3996" i="2"/>
  <c r="U4001" i="2"/>
  <c r="T4012" i="2"/>
  <c r="U4017" i="2"/>
  <c r="T4028" i="2"/>
  <c r="U4033" i="2"/>
  <c r="T4044" i="2"/>
  <c r="U4049" i="2"/>
  <c r="T4060" i="2"/>
  <c r="U4074" i="2"/>
  <c r="T4117" i="2"/>
  <c r="U4138" i="2"/>
  <c r="T4181" i="2"/>
  <c r="U4202" i="2"/>
  <c r="T4245" i="2"/>
  <c r="U4314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3147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7" i="2"/>
  <c r="U3262" i="2"/>
  <c r="T3264" i="2"/>
  <c r="T3266" i="2"/>
  <c r="U3269" i="2"/>
  <c r="U3271" i="2"/>
  <c r="T3273" i="2"/>
  <c r="U3278" i="2"/>
  <c r="T3280" i="2"/>
  <c r="T3282" i="2"/>
  <c r="T3286" i="2"/>
  <c r="U3291" i="2"/>
  <c r="T3294" i="2"/>
  <c r="U3299" i="2"/>
  <c r="T3302" i="2"/>
  <c r="U3307" i="2"/>
  <c r="T3310" i="2"/>
  <c r="U3315" i="2"/>
  <c r="T3318" i="2"/>
  <c r="U3323" i="2"/>
  <c r="T3326" i="2"/>
  <c r="U3331" i="2"/>
  <c r="T3334" i="2"/>
  <c r="U3339" i="2"/>
  <c r="T3342" i="2"/>
  <c r="U3347" i="2"/>
  <c r="T3350" i="2"/>
  <c r="U3355" i="2"/>
  <c r="T3358" i="2"/>
  <c r="U3363" i="2"/>
  <c r="T3366" i="2"/>
  <c r="U3371" i="2"/>
  <c r="T3374" i="2"/>
  <c r="U3379" i="2"/>
  <c r="T3382" i="2"/>
  <c r="U3387" i="2"/>
  <c r="T3390" i="2"/>
  <c r="U3395" i="2"/>
  <c r="T3398" i="2"/>
  <c r="U3403" i="2"/>
  <c r="T3406" i="2"/>
  <c r="U3411" i="2"/>
  <c r="T3414" i="2"/>
  <c r="U3419" i="2"/>
  <c r="T3422" i="2"/>
  <c r="U3427" i="2"/>
  <c r="T3430" i="2"/>
  <c r="U3435" i="2"/>
  <c r="T3438" i="2"/>
  <c r="U3443" i="2"/>
  <c r="T3446" i="2"/>
  <c r="U3451" i="2"/>
  <c r="T3454" i="2"/>
  <c r="U3459" i="2"/>
  <c r="T3462" i="2"/>
  <c r="U3467" i="2"/>
  <c r="T3470" i="2"/>
  <c r="U3475" i="2"/>
  <c r="T3478" i="2"/>
  <c r="U3483" i="2"/>
  <c r="T3486" i="2"/>
  <c r="U3491" i="2"/>
  <c r="T3494" i="2"/>
  <c r="U3499" i="2"/>
  <c r="T3502" i="2"/>
  <c r="U3507" i="2"/>
  <c r="T3510" i="2"/>
  <c r="U3515" i="2"/>
  <c r="T3518" i="2"/>
  <c r="U3523" i="2"/>
  <c r="T3526" i="2"/>
  <c r="U3531" i="2"/>
  <c r="T3534" i="2"/>
  <c r="U3539" i="2"/>
  <c r="T3542" i="2"/>
  <c r="U3547" i="2"/>
  <c r="T3550" i="2"/>
  <c r="U3553" i="2"/>
  <c r="T3557" i="2"/>
  <c r="T3561" i="2"/>
  <c r="U3566" i="2"/>
  <c r="T3577" i="2"/>
  <c r="U3582" i="2"/>
  <c r="T3593" i="2"/>
  <c r="U3598" i="2"/>
  <c r="T3609" i="2"/>
  <c r="U3614" i="2"/>
  <c r="T3625" i="2"/>
  <c r="U3630" i="2"/>
  <c r="T3641" i="2"/>
  <c r="U3646" i="2"/>
  <c r="T3657" i="2"/>
  <c r="U3662" i="2"/>
  <c r="T3673" i="2"/>
  <c r="U3678" i="2"/>
  <c r="T3689" i="2"/>
  <c r="U3694" i="2"/>
  <c r="T3705" i="2"/>
  <c r="U3710" i="2"/>
  <c r="T3721" i="2"/>
  <c r="U3726" i="2"/>
  <c r="T3737" i="2"/>
  <c r="U3742" i="2"/>
  <c r="T3753" i="2"/>
  <c r="U3758" i="2"/>
  <c r="T3769" i="2"/>
  <c r="U3774" i="2"/>
  <c r="T3785" i="2"/>
  <c r="U3790" i="2"/>
  <c r="T3801" i="2"/>
  <c r="U3806" i="2"/>
  <c r="T3817" i="2"/>
  <c r="U3822" i="2"/>
  <c r="T3833" i="2"/>
  <c r="U3838" i="2"/>
  <c r="T3849" i="2"/>
  <c r="U3854" i="2"/>
  <c r="T3865" i="2"/>
  <c r="U3870" i="2"/>
  <c r="T3881" i="2"/>
  <c r="U3886" i="2"/>
  <c r="T3897" i="2"/>
  <c r="U3902" i="2"/>
  <c r="T3913" i="2"/>
  <c r="U3918" i="2"/>
  <c r="T3929" i="2"/>
  <c r="U3934" i="2"/>
  <c r="T3945" i="2"/>
  <c r="U3950" i="2"/>
  <c r="T3961" i="2"/>
  <c r="U3966" i="2"/>
  <c r="T3977" i="2"/>
  <c r="U3982" i="2"/>
  <c r="T3993" i="2"/>
  <c r="U3998" i="2"/>
  <c r="T4009" i="2"/>
  <c r="U4014" i="2"/>
  <c r="T4025" i="2"/>
  <c r="U4030" i="2"/>
  <c r="T4041" i="2"/>
  <c r="U4046" i="2"/>
  <c r="T4057" i="2"/>
  <c r="T4063" i="2"/>
  <c r="T4105" i="2"/>
  <c r="U4126" i="2"/>
  <c r="T4169" i="2"/>
  <c r="U4190" i="2"/>
  <c r="T4233" i="2"/>
  <c r="U4254" i="2"/>
  <c r="U4330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3" i="2"/>
  <c r="U3054" i="2"/>
  <c r="T3057" i="2"/>
  <c r="U3058" i="2"/>
  <c r="T3061" i="2"/>
  <c r="U3062" i="2"/>
  <c r="T3065" i="2"/>
  <c r="U3066" i="2"/>
  <c r="T3069" i="2"/>
  <c r="U3070" i="2"/>
  <c r="T3073" i="2"/>
  <c r="U3074" i="2"/>
  <c r="T3077" i="2"/>
  <c r="U3078" i="2"/>
  <c r="T3081" i="2"/>
  <c r="U3082" i="2"/>
  <c r="T3085" i="2"/>
  <c r="U3086" i="2"/>
  <c r="T3089" i="2"/>
  <c r="U3090" i="2"/>
  <c r="T3093" i="2"/>
  <c r="U3094" i="2"/>
  <c r="T3097" i="2"/>
  <c r="U3098" i="2"/>
  <c r="T3101" i="2"/>
  <c r="U3102" i="2"/>
  <c r="T3105" i="2"/>
  <c r="U3106" i="2"/>
  <c r="T3109" i="2"/>
  <c r="U3110" i="2"/>
  <c r="T3113" i="2"/>
  <c r="U3114" i="2"/>
  <c r="T3117" i="2"/>
  <c r="U3118" i="2"/>
  <c r="T3121" i="2"/>
  <c r="U3122" i="2"/>
  <c r="T3125" i="2"/>
  <c r="U3126" i="2"/>
  <c r="T3129" i="2"/>
  <c r="U3130" i="2"/>
  <c r="T3133" i="2"/>
  <c r="U3134" i="2"/>
  <c r="T3137" i="2"/>
  <c r="U3138" i="2"/>
  <c r="T3141" i="2"/>
  <c r="U3142" i="2"/>
  <c r="T3145" i="2"/>
  <c r="U3146" i="2"/>
  <c r="T3149" i="2"/>
  <c r="U3150" i="2"/>
  <c r="T3153" i="2"/>
  <c r="U3154" i="2"/>
  <c r="T3157" i="2"/>
  <c r="U3158" i="2"/>
  <c r="T3161" i="2"/>
  <c r="U3162" i="2"/>
  <c r="T3165" i="2"/>
  <c r="U3166" i="2"/>
  <c r="T3169" i="2"/>
  <c r="U3170" i="2"/>
  <c r="T3173" i="2"/>
  <c r="U3174" i="2"/>
  <c r="T3177" i="2"/>
  <c r="U3178" i="2"/>
  <c r="T3181" i="2"/>
  <c r="U3182" i="2"/>
  <c r="T3185" i="2"/>
  <c r="U3186" i="2"/>
  <c r="T3189" i="2"/>
  <c r="U3190" i="2"/>
  <c r="T3193" i="2"/>
  <c r="U3194" i="2"/>
  <c r="T3197" i="2"/>
  <c r="U3198" i="2"/>
  <c r="T3201" i="2"/>
  <c r="U3202" i="2"/>
  <c r="T3205" i="2"/>
  <c r="U3206" i="2"/>
  <c r="T3209" i="2"/>
  <c r="U3210" i="2"/>
  <c r="T3213" i="2"/>
  <c r="U3214" i="2"/>
  <c r="T3217" i="2"/>
  <c r="U3218" i="2"/>
  <c r="T3221" i="2"/>
  <c r="U3222" i="2"/>
  <c r="T3225" i="2"/>
  <c r="U3226" i="2"/>
  <c r="T3229" i="2"/>
  <c r="U3230" i="2"/>
  <c r="T3233" i="2"/>
  <c r="U3234" i="2"/>
  <c r="T3237" i="2"/>
  <c r="U3238" i="2"/>
  <c r="T3241" i="2"/>
  <c r="U3242" i="2"/>
  <c r="T3245" i="2"/>
  <c r="U3246" i="2"/>
  <c r="T3249" i="2"/>
  <c r="U3250" i="2"/>
  <c r="T3253" i="2"/>
  <c r="U3254" i="2"/>
  <c r="U3257" i="2"/>
  <c r="U3259" i="2"/>
  <c r="T3261" i="2"/>
  <c r="U3266" i="2"/>
  <c r="T3268" i="2"/>
  <c r="T3270" i="2"/>
  <c r="U3273" i="2"/>
  <c r="U3275" i="2"/>
  <c r="T3277" i="2"/>
  <c r="U3282" i="2"/>
  <c r="T3284" i="2"/>
  <c r="U3286" i="2"/>
  <c r="T3289" i="2"/>
  <c r="U3294" i="2"/>
  <c r="T3297" i="2"/>
  <c r="U3302" i="2"/>
  <c r="T3305" i="2"/>
  <c r="U3310" i="2"/>
  <c r="T3313" i="2"/>
  <c r="U3318" i="2"/>
  <c r="T3321" i="2"/>
  <c r="U3326" i="2"/>
  <c r="T3329" i="2"/>
  <c r="U3334" i="2"/>
  <c r="T3337" i="2"/>
  <c r="U3342" i="2"/>
  <c r="T3345" i="2"/>
  <c r="U3350" i="2"/>
  <c r="T3353" i="2"/>
  <c r="U3358" i="2"/>
  <c r="T3361" i="2"/>
  <c r="U3366" i="2"/>
  <c r="T3369" i="2"/>
  <c r="U3374" i="2"/>
  <c r="T3377" i="2"/>
  <c r="U3382" i="2"/>
  <c r="T3385" i="2"/>
  <c r="U3390" i="2"/>
  <c r="T3393" i="2"/>
  <c r="U3398" i="2"/>
  <c r="T3401" i="2"/>
  <c r="U3406" i="2"/>
  <c r="T3409" i="2"/>
  <c r="U3414" i="2"/>
  <c r="T3417" i="2"/>
  <c r="U3422" i="2"/>
  <c r="T3425" i="2"/>
  <c r="U3430" i="2"/>
  <c r="T3433" i="2"/>
  <c r="U3438" i="2"/>
  <c r="T3441" i="2"/>
  <c r="U3446" i="2"/>
  <c r="T3449" i="2"/>
  <c r="U3454" i="2"/>
  <c r="T3457" i="2"/>
  <c r="U3462" i="2"/>
  <c r="T3465" i="2"/>
  <c r="U3470" i="2"/>
  <c r="T3473" i="2"/>
  <c r="U3478" i="2"/>
  <c r="T3481" i="2"/>
  <c r="U3486" i="2"/>
  <c r="T3489" i="2"/>
  <c r="U3494" i="2"/>
  <c r="T3497" i="2"/>
  <c r="U3502" i="2"/>
  <c r="T3505" i="2"/>
  <c r="U3510" i="2"/>
  <c r="T3513" i="2"/>
  <c r="U3518" i="2"/>
  <c r="T3521" i="2"/>
  <c r="U3526" i="2"/>
  <c r="T3529" i="2"/>
  <c r="U3534" i="2"/>
  <c r="T3537" i="2"/>
  <c r="U3542" i="2"/>
  <c r="T3545" i="2"/>
  <c r="U3550" i="2"/>
  <c r="U3557" i="2"/>
  <c r="U3561" i="2"/>
  <c r="T3572" i="2"/>
  <c r="U3577" i="2"/>
  <c r="T3588" i="2"/>
  <c r="U3593" i="2"/>
  <c r="T3604" i="2"/>
  <c r="U3609" i="2"/>
  <c r="T3620" i="2"/>
  <c r="U3625" i="2"/>
  <c r="T3636" i="2"/>
  <c r="U3641" i="2"/>
  <c r="T3652" i="2"/>
  <c r="U3657" i="2"/>
  <c r="T3668" i="2"/>
  <c r="U3673" i="2"/>
  <c r="T3684" i="2"/>
  <c r="U3689" i="2"/>
  <c r="T3700" i="2"/>
  <c r="U3705" i="2"/>
  <c r="T3716" i="2"/>
  <c r="U3721" i="2"/>
  <c r="T3732" i="2"/>
  <c r="U3737" i="2"/>
  <c r="T3748" i="2"/>
  <c r="U3753" i="2"/>
  <c r="T3764" i="2"/>
  <c r="U3769" i="2"/>
  <c r="T3780" i="2"/>
  <c r="U3785" i="2"/>
  <c r="T3796" i="2"/>
  <c r="U3801" i="2"/>
  <c r="T3812" i="2"/>
  <c r="U3817" i="2"/>
  <c r="T3828" i="2"/>
  <c r="U3833" i="2"/>
  <c r="T3844" i="2"/>
  <c r="U3849" i="2"/>
  <c r="T3860" i="2"/>
  <c r="U3865" i="2"/>
  <c r="T3876" i="2"/>
  <c r="U3881" i="2"/>
  <c r="T3892" i="2"/>
  <c r="U3897" i="2"/>
  <c r="T3908" i="2"/>
  <c r="U3913" i="2"/>
  <c r="T3924" i="2"/>
  <c r="U3929" i="2"/>
  <c r="T3940" i="2"/>
  <c r="U3945" i="2"/>
  <c r="T3956" i="2"/>
  <c r="U3961" i="2"/>
  <c r="T3972" i="2"/>
  <c r="U3977" i="2"/>
  <c r="T3988" i="2"/>
  <c r="U3993" i="2"/>
  <c r="T4004" i="2"/>
  <c r="U4009" i="2"/>
  <c r="T4020" i="2"/>
  <c r="U4025" i="2"/>
  <c r="T4036" i="2"/>
  <c r="U4041" i="2"/>
  <c r="T4052" i="2"/>
  <c r="U4057" i="2"/>
  <c r="T4085" i="2"/>
  <c r="U4106" i="2"/>
  <c r="T4149" i="2"/>
  <c r="U4170" i="2"/>
  <c r="T4213" i="2"/>
  <c r="U4234" i="2"/>
  <c r="T4293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T3496" i="2"/>
  <c r="U3497" i="2"/>
  <c r="T3500" i="2"/>
  <c r="U3501" i="2"/>
  <c r="T3504" i="2"/>
  <c r="U3505" i="2"/>
  <c r="T3508" i="2"/>
  <c r="U3509" i="2"/>
  <c r="T3512" i="2"/>
  <c r="U3513" i="2"/>
  <c r="T3516" i="2"/>
  <c r="U3517" i="2"/>
  <c r="T3520" i="2"/>
  <c r="U3521" i="2"/>
  <c r="T3524" i="2"/>
  <c r="U3525" i="2"/>
  <c r="T3528" i="2"/>
  <c r="U3529" i="2"/>
  <c r="T3532" i="2"/>
  <c r="U3533" i="2"/>
  <c r="T3536" i="2"/>
  <c r="U3537" i="2"/>
  <c r="T3540" i="2"/>
  <c r="U3541" i="2"/>
  <c r="T3544" i="2"/>
  <c r="U3545" i="2"/>
  <c r="T3548" i="2"/>
  <c r="U3549" i="2"/>
  <c r="U3552" i="2"/>
  <c r="U3554" i="2"/>
  <c r="T3556" i="2"/>
  <c r="U3562" i="2"/>
  <c r="T3565" i="2"/>
  <c r="U3570" i="2"/>
  <c r="T3573" i="2"/>
  <c r="U3578" i="2"/>
  <c r="T3581" i="2"/>
  <c r="U3586" i="2"/>
  <c r="T3589" i="2"/>
  <c r="U3594" i="2"/>
  <c r="T3597" i="2"/>
  <c r="U3602" i="2"/>
  <c r="T3605" i="2"/>
  <c r="U3610" i="2"/>
  <c r="T3613" i="2"/>
  <c r="U3618" i="2"/>
  <c r="T3621" i="2"/>
  <c r="U3626" i="2"/>
  <c r="T3629" i="2"/>
  <c r="U3634" i="2"/>
  <c r="T3637" i="2"/>
  <c r="U3642" i="2"/>
  <c r="T3645" i="2"/>
  <c r="U3650" i="2"/>
  <c r="T3653" i="2"/>
  <c r="U3658" i="2"/>
  <c r="T3661" i="2"/>
  <c r="U3666" i="2"/>
  <c r="T3669" i="2"/>
  <c r="U3674" i="2"/>
  <c r="T3677" i="2"/>
  <c r="U3682" i="2"/>
  <c r="T3685" i="2"/>
  <c r="U3690" i="2"/>
  <c r="T3693" i="2"/>
  <c r="U3698" i="2"/>
  <c r="T3701" i="2"/>
  <c r="U3706" i="2"/>
  <c r="T3709" i="2"/>
  <c r="U3714" i="2"/>
  <c r="T3717" i="2"/>
  <c r="U3722" i="2"/>
  <c r="T3725" i="2"/>
  <c r="U3730" i="2"/>
  <c r="T3733" i="2"/>
  <c r="U3738" i="2"/>
  <c r="T3741" i="2"/>
  <c r="U3746" i="2"/>
  <c r="T3749" i="2"/>
  <c r="U3754" i="2"/>
  <c r="T3757" i="2"/>
  <c r="U3762" i="2"/>
  <c r="T3765" i="2"/>
  <c r="U3770" i="2"/>
  <c r="T3773" i="2"/>
  <c r="U3778" i="2"/>
  <c r="T3781" i="2"/>
  <c r="U3786" i="2"/>
  <c r="T3789" i="2"/>
  <c r="U3794" i="2"/>
  <c r="T3797" i="2"/>
  <c r="U3802" i="2"/>
  <c r="T3805" i="2"/>
  <c r="U3810" i="2"/>
  <c r="T3813" i="2"/>
  <c r="U3818" i="2"/>
  <c r="T3821" i="2"/>
  <c r="U3826" i="2"/>
  <c r="T3829" i="2"/>
  <c r="U3834" i="2"/>
  <c r="T3837" i="2"/>
  <c r="U3842" i="2"/>
  <c r="T3845" i="2"/>
  <c r="U3850" i="2"/>
  <c r="T3853" i="2"/>
  <c r="U3858" i="2"/>
  <c r="T3861" i="2"/>
  <c r="U3866" i="2"/>
  <c r="T3869" i="2"/>
  <c r="U3874" i="2"/>
  <c r="T3877" i="2"/>
  <c r="U3882" i="2"/>
  <c r="T3885" i="2"/>
  <c r="U3890" i="2"/>
  <c r="T3893" i="2"/>
  <c r="U3898" i="2"/>
  <c r="T3901" i="2"/>
  <c r="U3906" i="2"/>
  <c r="T3909" i="2"/>
  <c r="U3914" i="2"/>
  <c r="T3917" i="2"/>
  <c r="U3922" i="2"/>
  <c r="T3925" i="2"/>
  <c r="U3930" i="2"/>
  <c r="T3933" i="2"/>
  <c r="U3938" i="2"/>
  <c r="T3941" i="2"/>
  <c r="U3946" i="2"/>
  <c r="T3949" i="2"/>
  <c r="U3954" i="2"/>
  <c r="T3957" i="2"/>
  <c r="U3962" i="2"/>
  <c r="T3965" i="2"/>
  <c r="U3970" i="2"/>
  <c r="T3973" i="2"/>
  <c r="U3978" i="2"/>
  <c r="T3981" i="2"/>
  <c r="U3986" i="2"/>
  <c r="T3989" i="2"/>
  <c r="U3994" i="2"/>
  <c r="T3997" i="2"/>
  <c r="U4002" i="2"/>
  <c r="T4005" i="2"/>
  <c r="U4010" i="2"/>
  <c r="T4013" i="2"/>
  <c r="U4018" i="2"/>
  <c r="T4021" i="2"/>
  <c r="U4026" i="2"/>
  <c r="T4029" i="2"/>
  <c r="U4034" i="2"/>
  <c r="T4037" i="2"/>
  <c r="U4042" i="2"/>
  <c r="T4045" i="2"/>
  <c r="U4050" i="2"/>
  <c r="T4053" i="2"/>
  <c r="U4058" i="2"/>
  <c r="T4061" i="2"/>
  <c r="U4078" i="2"/>
  <c r="T4089" i="2"/>
  <c r="U4110" i="2"/>
  <c r="T4121" i="2"/>
  <c r="U4142" i="2"/>
  <c r="T4153" i="2"/>
  <c r="U4174" i="2"/>
  <c r="T4185" i="2"/>
  <c r="U4206" i="2"/>
  <c r="T4217" i="2"/>
  <c r="U4238" i="2"/>
  <c r="T4249" i="2"/>
  <c r="T4277" i="2"/>
  <c r="U4298" i="2"/>
  <c r="T4341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T3553" i="2"/>
  <c r="U3556" i="2"/>
  <c r="U3558" i="2"/>
  <c r="T3560" i="2"/>
  <c r="U3565" i="2"/>
  <c r="T3568" i="2"/>
  <c r="U3573" i="2"/>
  <c r="T3576" i="2"/>
  <c r="U3581" i="2"/>
  <c r="T3584" i="2"/>
  <c r="U3589" i="2"/>
  <c r="T3592" i="2"/>
  <c r="U3597" i="2"/>
  <c r="T3600" i="2"/>
  <c r="U3605" i="2"/>
  <c r="T3608" i="2"/>
  <c r="U3613" i="2"/>
  <c r="T3616" i="2"/>
  <c r="U3621" i="2"/>
  <c r="T3624" i="2"/>
  <c r="U3629" i="2"/>
  <c r="T3632" i="2"/>
  <c r="U3637" i="2"/>
  <c r="T3640" i="2"/>
  <c r="U3645" i="2"/>
  <c r="T3648" i="2"/>
  <c r="U3653" i="2"/>
  <c r="T3656" i="2"/>
  <c r="U3661" i="2"/>
  <c r="T3664" i="2"/>
  <c r="U3669" i="2"/>
  <c r="T3672" i="2"/>
  <c r="U3677" i="2"/>
  <c r="T3680" i="2"/>
  <c r="U3685" i="2"/>
  <c r="T3688" i="2"/>
  <c r="U3693" i="2"/>
  <c r="T3696" i="2"/>
  <c r="U3701" i="2"/>
  <c r="T3704" i="2"/>
  <c r="U3709" i="2"/>
  <c r="T3712" i="2"/>
  <c r="U3717" i="2"/>
  <c r="T3720" i="2"/>
  <c r="U3725" i="2"/>
  <c r="T3728" i="2"/>
  <c r="U3733" i="2"/>
  <c r="T3736" i="2"/>
  <c r="U3741" i="2"/>
  <c r="T3744" i="2"/>
  <c r="U3749" i="2"/>
  <c r="T3752" i="2"/>
  <c r="U3757" i="2"/>
  <c r="T3760" i="2"/>
  <c r="U3765" i="2"/>
  <c r="T3768" i="2"/>
  <c r="U3773" i="2"/>
  <c r="T3776" i="2"/>
  <c r="U3781" i="2"/>
  <c r="T3784" i="2"/>
  <c r="U3789" i="2"/>
  <c r="T3792" i="2"/>
  <c r="U3797" i="2"/>
  <c r="T3800" i="2"/>
  <c r="U3805" i="2"/>
  <c r="T3808" i="2"/>
  <c r="U3813" i="2"/>
  <c r="T3816" i="2"/>
  <c r="U3821" i="2"/>
  <c r="T3824" i="2"/>
  <c r="U3829" i="2"/>
  <c r="T3832" i="2"/>
  <c r="U3837" i="2"/>
  <c r="T3840" i="2"/>
  <c r="U3845" i="2"/>
  <c r="T3848" i="2"/>
  <c r="U3853" i="2"/>
  <c r="T3856" i="2"/>
  <c r="U3861" i="2"/>
  <c r="T3864" i="2"/>
  <c r="U3869" i="2"/>
  <c r="T3872" i="2"/>
  <c r="U3877" i="2"/>
  <c r="T3880" i="2"/>
  <c r="U3885" i="2"/>
  <c r="T3888" i="2"/>
  <c r="U3893" i="2"/>
  <c r="T3896" i="2"/>
  <c r="U3901" i="2"/>
  <c r="T3904" i="2"/>
  <c r="U3909" i="2"/>
  <c r="T3912" i="2"/>
  <c r="U3917" i="2"/>
  <c r="T3920" i="2"/>
  <c r="U3925" i="2"/>
  <c r="T3928" i="2"/>
  <c r="U3933" i="2"/>
  <c r="T3936" i="2"/>
  <c r="U3941" i="2"/>
  <c r="T3944" i="2"/>
  <c r="U3949" i="2"/>
  <c r="T3952" i="2"/>
  <c r="U3957" i="2"/>
  <c r="T3960" i="2"/>
  <c r="U3965" i="2"/>
  <c r="T3968" i="2"/>
  <c r="U3973" i="2"/>
  <c r="T3976" i="2"/>
  <c r="U3981" i="2"/>
  <c r="T3984" i="2"/>
  <c r="U3989" i="2"/>
  <c r="T3992" i="2"/>
  <c r="U3997" i="2"/>
  <c r="T4000" i="2"/>
  <c r="U4005" i="2"/>
  <c r="T4008" i="2"/>
  <c r="U4013" i="2"/>
  <c r="T4016" i="2"/>
  <c r="U4021" i="2"/>
  <c r="T4024" i="2"/>
  <c r="U4029" i="2"/>
  <c r="T4032" i="2"/>
  <c r="U4037" i="2"/>
  <c r="T4040" i="2"/>
  <c r="U4045" i="2"/>
  <c r="T4048" i="2"/>
  <c r="U4053" i="2"/>
  <c r="T4056" i="2"/>
  <c r="T4069" i="2"/>
  <c r="U4090" i="2"/>
  <c r="T4101" i="2"/>
  <c r="U4122" i="2"/>
  <c r="T4133" i="2"/>
  <c r="U4154" i="2"/>
  <c r="T4165" i="2"/>
  <c r="U4186" i="2"/>
  <c r="T4197" i="2"/>
  <c r="U4218" i="2"/>
  <c r="T4229" i="2"/>
  <c r="U4250" i="2"/>
  <c r="T4261" i="2"/>
  <c r="U4282" i="2"/>
  <c r="T4325" i="2"/>
  <c r="U4346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2" i="2"/>
  <c r="T4065" i="2"/>
  <c r="U4070" i="2"/>
  <c r="T4081" i="2"/>
  <c r="U4086" i="2"/>
  <c r="T4097" i="2"/>
  <c r="U4102" i="2"/>
  <c r="T4113" i="2"/>
  <c r="U4118" i="2"/>
  <c r="T4129" i="2"/>
  <c r="U4134" i="2"/>
  <c r="T4145" i="2"/>
  <c r="U4150" i="2"/>
  <c r="T4161" i="2"/>
  <c r="U4166" i="2"/>
  <c r="T4177" i="2"/>
  <c r="U4182" i="2"/>
  <c r="T4193" i="2"/>
  <c r="U4198" i="2"/>
  <c r="T4209" i="2"/>
  <c r="U4214" i="2"/>
  <c r="T4225" i="2"/>
  <c r="U4230" i="2"/>
  <c r="T4241" i="2"/>
  <c r="U4246" i="2"/>
  <c r="T4257" i="2"/>
  <c r="U4262" i="2"/>
  <c r="T4273" i="2"/>
  <c r="U4278" i="2"/>
  <c r="T4289" i="2"/>
  <c r="U4294" i="2"/>
  <c r="T4305" i="2"/>
  <c r="U4310" i="2"/>
  <c r="T4321" i="2"/>
  <c r="U4326" i="2"/>
  <c r="T4337" i="2"/>
  <c r="U4342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T3682" i="2"/>
  <c r="U3683" i="2"/>
  <c r="T3686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U4062" i="2"/>
  <c r="U4066" i="2"/>
  <c r="T4077" i="2"/>
  <c r="U4082" i="2"/>
  <c r="T4093" i="2"/>
  <c r="U4098" i="2"/>
  <c r="T4109" i="2"/>
  <c r="U4114" i="2"/>
  <c r="T4125" i="2"/>
  <c r="U4130" i="2"/>
  <c r="T4141" i="2"/>
  <c r="U4146" i="2"/>
  <c r="T4157" i="2"/>
  <c r="U4162" i="2"/>
  <c r="T4173" i="2"/>
  <c r="U4178" i="2"/>
  <c r="T4189" i="2"/>
  <c r="U4194" i="2"/>
  <c r="T4205" i="2"/>
  <c r="U4210" i="2"/>
  <c r="T4221" i="2"/>
  <c r="U4226" i="2"/>
  <c r="T4237" i="2"/>
  <c r="U4242" i="2"/>
  <c r="T4253" i="2"/>
  <c r="U4258" i="2"/>
  <c r="T4269" i="2"/>
  <c r="U4274" i="2"/>
  <c r="T4285" i="2"/>
  <c r="U4290" i="2"/>
  <c r="T4301" i="2"/>
  <c r="U4306" i="2"/>
  <c r="T4317" i="2"/>
  <c r="U4322" i="2"/>
  <c r="T4333" i="2"/>
  <c r="U4338" i="2"/>
  <c r="U4349" i="2"/>
  <c r="T4265" i="2"/>
  <c r="U4270" i="2"/>
  <c r="T4281" i="2"/>
  <c r="U4286" i="2"/>
  <c r="T4297" i="2"/>
  <c r="U4302" i="2"/>
  <c r="T4313" i="2"/>
  <c r="U4318" i="2"/>
  <c r="T4329" i="2"/>
  <c r="U4334" i="2"/>
  <c r="T4345" i="2"/>
  <c r="T4351" i="2"/>
  <c r="U4061" i="2"/>
  <c r="T4064" i="2"/>
  <c r="U4065" i="2"/>
  <c r="T4068" i="2"/>
  <c r="U4069" i="2"/>
  <c r="T4072" i="2"/>
  <c r="U4073" i="2"/>
  <c r="T4076" i="2"/>
  <c r="U4077" i="2"/>
  <c r="T4080" i="2"/>
  <c r="U4081" i="2"/>
  <c r="T4084" i="2"/>
  <c r="U4085" i="2"/>
  <c r="T4088" i="2"/>
  <c r="U4089" i="2"/>
  <c r="T4092" i="2"/>
  <c r="U4093" i="2"/>
  <c r="T4096" i="2"/>
  <c r="U4097" i="2"/>
  <c r="T4100" i="2"/>
  <c r="U4101" i="2"/>
  <c r="T4104" i="2"/>
  <c r="U4105" i="2"/>
  <c r="T4108" i="2"/>
  <c r="U4109" i="2"/>
  <c r="T4112" i="2"/>
  <c r="U4113" i="2"/>
  <c r="T4116" i="2"/>
  <c r="U4117" i="2"/>
  <c r="T4120" i="2"/>
  <c r="U4121" i="2"/>
  <c r="T4124" i="2"/>
  <c r="U4125" i="2"/>
  <c r="T4128" i="2"/>
  <c r="U4129" i="2"/>
  <c r="T4132" i="2"/>
  <c r="U4133" i="2"/>
  <c r="T4136" i="2"/>
  <c r="U4137" i="2"/>
  <c r="T4140" i="2"/>
  <c r="U4141" i="2"/>
  <c r="T4144" i="2"/>
  <c r="U4145" i="2"/>
  <c r="T4148" i="2"/>
  <c r="U4149" i="2"/>
  <c r="T4152" i="2"/>
  <c r="U4153" i="2"/>
  <c r="T4156" i="2"/>
  <c r="U4157" i="2"/>
  <c r="T4160" i="2"/>
  <c r="U4161" i="2"/>
  <c r="T4164" i="2"/>
  <c r="U4165" i="2"/>
  <c r="T4168" i="2"/>
  <c r="U4169" i="2"/>
  <c r="T4172" i="2"/>
  <c r="U4173" i="2"/>
  <c r="T4176" i="2"/>
  <c r="U4177" i="2"/>
  <c r="T4180" i="2"/>
  <c r="U4181" i="2"/>
  <c r="T4184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T4232" i="2"/>
  <c r="U4233" i="2"/>
  <c r="T4236" i="2"/>
  <c r="U4237" i="2"/>
  <c r="T4240" i="2"/>
  <c r="U4241" i="2"/>
  <c r="T4244" i="2"/>
  <c r="U4245" i="2"/>
  <c r="T424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5" i="2"/>
  <c r="T4288" i="2"/>
  <c r="U4289" i="2"/>
  <c r="T4292" i="2"/>
  <c r="U4293" i="2"/>
  <c r="T4296" i="2"/>
  <c r="U4297" i="2"/>
  <c r="T4300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U4325" i="2"/>
  <c r="T4328" i="2"/>
  <c r="U4329" i="2"/>
  <c r="T4332" i="2"/>
  <c r="U4333" i="2"/>
  <c r="T4336" i="2"/>
  <c r="U4337" i="2"/>
  <c r="T4340" i="2"/>
  <c r="U4341" i="2"/>
  <c r="T4344" i="2"/>
  <c r="U4345" i="2"/>
  <c r="T4348" i="2"/>
  <c r="U4064" i="2"/>
  <c r="T4067" i="2"/>
  <c r="U4068" i="2"/>
  <c r="T4071" i="2"/>
  <c r="U4072" i="2"/>
  <c r="T4075" i="2"/>
  <c r="U4076" i="2"/>
  <c r="T4079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U4350" i="2"/>
  <c r="U435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6" i="2"/>
  <c r="U4327" i="2"/>
  <c r="T4330" i="2"/>
  <c r="U4331" i="2"/>
  <c r="T4334" i="2"/>
  <c r="U4335" i="2"/>
  <c r="T4338" i="2"/>
  <c r="U4339" i="2"/>
  <c r="T4342" i="2"/>
  <c r="U4343" i="2"/>
  <c r="T4346" i="2"/>
  <c r="U4347" i="2"/>
  <c r="T4349" i="2"/>
  <c r="T4352" i="2"/>
  <c r="U4353" i="2"/>
  <c r="T4356" i="2"/>
  <c r="U4357" i="2"/>
  <c r="T4360" i="2"/>
  <c r="U4361" i="2"/>
  <c r="T4364" i="2"/>
  <c r="U4365" i="2"/>
  <c r="T4368" i="2"/>
  <c r="U4369" i="2"/>
  <c r="T4372" i="2"/>
  <c r="U4373" i="2"/>
  <c r="T4376" i="2"/>
  <c r="U4377" i="2"/>
  <c r="T4380" i="2"/>
  <c r="U4381" i="2"/>
  <c r="T4384" i="2"/>
  <c r="U4385" i="2"/>
  <c r="T4388" i="2"/>
  <c r="U4389" i="2"/>
  <c r="T4392" i="2"/>
  <c r="U4393" i="2"/>
  <c r="T4396" i="2"/>
  <c r="U4397" i="2"/>
  <c r="T4400" i="2"/>
  <c r="U4401" i="2"/>
  <c r="T4404" i="2"/>
  <c r="U4405" i="2"/>
  <c r="T4408" i="2"/>
  <c r="U4409" i="2"/>
  <c r="T4412" i="2"/>
  <c r="U4413" i="2"/>
  <c r="T4416" i="2"/>
  <c r="U4417" i="2"/>
  <c r="T4420" i="2"/>
  <c r="U4421" i="2"/>
  <c r="T4424" i="2"/>
  <c r="U4425" i="2"/>
  <c r="T4428" i="2"/>
  <c r="U4429" i="2"/>
  <c r="T4432" i="2"/>
  <c r="U4433" i="2"/>
  <c r="T4436" i="2"/>
  <c r="U4437" i="2"/>
  <c r="T4440" i="2"/>
  <c r="U4441" i="2"/>
  <c r="T4444" i="2"/>
  <c r="U4445" i="2"/>
  <c r="T4448" i="2"/>
  <c r="U4449" i="2"/>
  <c r="T4452" i="2"/>
  <c r="U4453" i="2"/>
  <c r="T4456" i="2"/>
  <c r="U4457" i="2"/>
  <c r="T4460" i="2"/>
  <c r="U4461" i="2"/>
  <c r="T4464" i="2"/>
  <c r="U4465" i="2"/>
  <c r="T4468" i="2"/>
  <c r="U4469" i="2"/>
  <c r="T4472" i="2"/>
  <c r="U4473" i="2"/>
  <c r="T4476" i="2"/>
  <c r="U4477" i="2"/>
  <c r="T4480" i="2"/>
  <c r="U4481" i="2"/>
  <c r="T4484" i="2"/>
  <c r="U4485" i="2"/>
  <c r="T4488" i="2"/>
  <c r="U4489" i="2"/>
  <c r="T4492" i="2"/>
  <c r="U4493" i="2"/>
  <c r="T4496" i="2"/>
  <c r="U4497" i="2"/>
  <c r="T4500" i="2"/>
  <c r="U4501" i="2"/>
  <c r="T4504" i="2"/>
  <c r="U4505" i="2"/>
  <c r="T4508" i="2"/>
  <c r="U4509" i="2"/>
  <c r="T4512" i="2"/>
  <c r="U4513" i="2"/>
  <c r="T4516" i="2"/>
  <c r="U4517" i="2"/>
  <c r="T4520" i="2"/>
  <c r="U4521" i="2"/>
  <c r="T4524" i="2"/>
  <c r="U4525" i="2"/>
  <c r="T4528" i="2"/>
  <c r="U4529" i="2"/>
  <c r="T4532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T4616" i="2"/>
  <c r="U4617" i="2"/>
  <c r="T4619" i="2"/>
  <c r="T4627" i="2"/>
  <c r="U4632" i="2"/>
  <c r="T4643" i="2"/>
  <c r="U4648" i="2"/>
  <c r="T4659" i="2"/>
  <c r="U4664" i="2"/>
  <c r="T4675" i="2"/>
  <c r="U4680" i="2"/>
  <c r="U4692" i="2"/>
  <c r="T4735" i="2"/>
  <c r="U4756" i="2"/>
  <c r="T4355" i="2"/>
  <c r="U4356" i="2"/>
  <c r="T4359" i="2"/>
  <c r="U4360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1" i="2"/>
  <c r="U4412" i="2"/>
  <c r="T4415" i="2"/>
  <c r="U4416" i="2"/>
  <c r="T4419" i="2"/>
  <c r="U4420" i="2"/>
  <c r="T4423" i="2"/>
  <c r="U4424" i="2"/>
  <c r="T4427" i="2"/>
  <c r="U4428" i="2"/>
  <c r="T4431" i="2"/>
  <c r="U4432" i="2"/>
  <c r="T4435" i="2"/>
  <c r="U4436" i="2"/>
  <c r="T4439" i="2"/>
  <c r="U4440" i="2"/>
  <c r="T4443" i="2"/>
  <c r="U4444" i="2"/>
  <c r="T4447" i="2"/>
  <c r="U4448" i="2"/>
  <c r="T4451" i="2"/>
  <c r="U4452" i="2"/>
  <c r="T4455" i="2"/>
  <c r="U4456" i="2"/>
  <c r="T4459" i="2"/>
  <c r="U4460" i="2"/>
  <c r="T4463" i="2"/>
  <c r="U4464" i="2"/>
  <c r="T4467" i="2"/>
  <c r="U4468" i="2"/>
  <c r="T4471" i="2"/>
  <c r="U4472" i="2"/>
  <c r="T4475" i="2"/>
  <c r="U4476" i="2"/>
  <c r="T4479" i="2"/>
  <c r="U4480" i="2"/>
  <c r="T4483" i="2"/>
  <c r="U4484" i="2"/>
  <c r="T4487" i="2"/>
  <c r="U4488" i="2"/>
  <c r="T4491" i="2"/>
  <c r="U4492" i="2"/>
  <c r="T4495" i="2"/>
  <c r="U4496" i="2"/>
  <c r="T4499" i="2"/>
  <c r="U4500" i="2"/>
  <c r="T4503" i="2"/>
  <c r="U4504" i="2"/>
  <c r="T4507" i="2"/>
  <c r="U4508" i="2"/>
  <c r="T4511" i="2"/>
  <c r="U4512" i="2"/>
  <c r="T4515" i="2"/>
  <c r="U4516" i="2"/>
  <c r="T4519" i="2"/>
  <c r="U4520" i="2"/>
  <c r="T4523" i="2"/>
  <c r="U4524" i="2"/>
  <c r="T4527" i="2"/>
  <c r="U4528" i="2"/>
  <c r="T4531" i="2"/>
  <c r="U4532" i="2"/>
  <c r="T4535" i="2"/>
  <c r="U4536" i="2"/>
  <c r="T4539" i="2"/>
  <c r="U4540" i="2"/>
  <c r="T4543" i="2"/>
  <c r="U4544" i="2"/>
  <c r="T4547" i="2"/>
  <c r="U4548" i="2"/>
  <c r="T4551" i="2"/>
  <c r="U4552" i="2"/>
  <c r="T4555" i="2"/>
  <c r="U4556" i="2"/>
  <c r="T4559" i="2"/>
  <c r="U4560" i="2"/>
  <c r="T4563" i="2"/>
  <c r="U4564" i="2"/>
  <c r="T4567" i="2"/>
  <c r="U4568" i="2"/>
  <c r="T4571" i="2"/>
  <c r="U4572" i="2"/>
  <c r="T4575" i="2"/>
  <c r="U4576" i="2"/>
  <c r="T4579" i="2"/>
  <c r="U4580" i="2"/>
  <c r="T4583" i="2"/>
  <c r="U4584" i="2"/>
  <c r="T4587" i="2"/>
  <c r="U4588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U4616" i="2"/>
  <c r="T4623" i="2"/>
  <c r="U4628" i="2"/>
  <c r="T4639" i="2"/>
  <c r="U4644" i="2"/>
  <c r="T4655" i="2"/>
  <c r="U4660" i="2"/>
  <c r="T4671" i="2"/>
  <c r="U4676" i="2"/>
  <c r="T4687" i="2"/>
  <c r="T4719" i="2"/>
  <c r="U4740" i="2"/>
  <c r="T4783" i="2"/>
  <c r="T4350" i="2"/>
  <c r="U4351" i="2"/>
  <c r="T4354" i="2"/>
  <c r="U4355" i="2"/>
  <c r="T4358" i="2"/>
  <c r="U4359" i="2"/>
  <c r="T4362" i="2"/>
  <c r="U4363" i="2"/>
  <c r="T4366" i="2"/>
  <c r="U4367" i="2"/>
  <c r="T4370" i="2"/>
  <c r="U4371" i="2"/>
  <c r="T4374" i="2"/>
  <c r="U4375" i="2"/>
  <c r="T4378" i="2"/>
  <c r="U4379" i="2"/>
  <c r="T4382" i="2"/>
  <c r="U4383" i="2"/>
  <c r="T4386" i="2"/>
  <c r="U4387" i="2"/>
  <c r="T4390" i="2"/>
  <c r="U4391" i="2"/>
  <c r="T4394" i="2"/>
  <c r="U4395" i="2"/>
  <c r="T4398" i="2"/>
  <c r="U4399" i="2"/>
  <c r="T4402" i="2"/>
  <c r="U4403" i="2"/>
  <c r="T4406" i="2"/>
  <c r="U4407" i="2"/>
  <c r="T4410" i="2"/>
  <c r="U4411" i="2"/>
  <c r="T4414" i="2"/>
  <c r="U4415" i="2"/>
  <c r="T4418" i="2"/>
  <c r="U4419" i="2"/>
  <c r="T4422" i="2"/>
  <c r="U4423" i="2"/>
  <c r="T4426" i="2"/>
  <c r="U4427" i="2"/>
  <c r="T4430" i="2"/>
  <c r="U4431" i="2"/>
  <c r="T4434" i="2"/>
  <c r="U4435" i="2"/>
  <c r="T4438" i="2"/>
  <c r="U4439" i="2"/>
  <c r="T4442" i="2"/>
  <c r="U4443" i="2"/>
  <c r="T4446" i="2"/>
  <c r="U4447" i="2"/>
  <c r="T4450" i="2"/>
  <c r="U4451" i="2"/>
  <c r="T4454" i="2"/>
  <c r="U4455" i="2"/>
  <c r="T4458" i="2"/>
  <c r="U4459" i="2"/>
  <c r="T4462" i="2"/>
  <c r="U4463" i="2"/>
  <c r="T4466" i="2"/>
  <c r="U4467" i="2"/>
  <c r="T4470" i="2"/>
  <c r="U4471" i="2"/>
  <c r="T4474" i="2"/>
  <c r="U4475" i="2"/>
  <c r="T4478" i="2"/>
  <c r="U4479" i="2"/>
  <c r="T4482" i="2"/>
  <c r="U4483" i="2"/>
  <c r="T4486" i="2"/>
  <c r="U4487" i="2"/>
  <c r="T4490" i="2"/>
  <c r="U4491" i="2"/>
  <c r="T4494" i="2"/>
  <c r="U4495" i="2"/>
  <c r="T4498" i="2"/>
  <c r="U4499" i="2"/>
  <c r="T4502" i="2"/>
  <c r="U4503" i="2"/>
  <c r="T4506" i="2"/>
  <c r="U4507" i="2"/>
  <c r="T4510" i="2"/>
  <c r="U4511" i="2"/>
  <c r="T4514" i="2"/>
  <c r="U4515" i="2"/>
  <c r="T4518" i="2"/>
  <c r="U4519" i="2"/>
  <c r="T4522" i="2"/>
  <c r="U4523" i="2"/>
  <c r="T4526" i="2"/>
  <c r="U4527" i="2"/>
  <c r="T4530" i="2"/>
  <c r="U4531" i="2"/>
  <c r="T4534" i="2"/>
  <c r="U4535" i="2"/>
  <c r="T4538" i="2"/>
  <c r="U4539" i="2"/>
  <c r="T4542" i="2"/>
  <c r="U4543" i="2"/>
  <c r="T4546" i="2"/>
  <c r="U4547" i="2"/>
  <c r="T4550" i="2"/>
  <c r="U4551" i="2"/>
  <c r="T4554" i="2"/>
  <c r="U4555" i="2"/>
  <c r="T4558" i="2"/>
  <c r="U4559" i="2"/>
  <c r="T4562" i="2"/>
  <c r="U4563" i="2"/>
  <c r="T4566" i="2"/>
  <c r="U4567" i="2"/>
  <c r="T4570" i="2"/>
  <c r="U4571" i="2"/>
  <c r="T4574" i="2"/>
  <c r="U4575" i="2"/>
  <c r="T4578" i="2"/>
  <c r="U4579" i="2"/>
  <c r="T4582" i="2"/>
  <c r="U4583" i="2"/>
  <c r="T4586" i="2"/>
  <c r="U4587" i="2"/>
  <c r="T4590" i="2"/>
  <c r="U4591" i="2"/>
  <c r="T4594" i="2"/>
  <c r="U4595" i="2"/>
  <c r="T4598" i="2"/>
  <c r="U4599" i="2"/>
  <c r="T4602" i="2"/>
  <c r="U4603" i="2"/>
  <c r="T4606" i="2"/>
  <c r="U4607" i="2"/>
  <c r="T4610" i="2"/>
  <c r="U4611" i="2"/>
  <c r="T4614" i="2"/>
  <c r="U4615" i="2"/>
  <c r="U4618" i="2"/>
  <c r="T4620" i="2"/>
  <c r="U4624" i="2"/>
  <c r="T4635" i="2"/>
  <c r="U4640" i="2"/>
  <c r="T4651" i="2"/>
  <c r="U4656" i="2"/>
  <c r="T4667" i="2"/>
  <c r="U4672" i="2"/>
  <c r="T4683" i="2"/>
  <c r="U4688" i="2"/>
  <c r="T4703" i="2"/>
  <c r="U4724" i="2"/>
  <c r="T4767" i="2"/>
  <c r="U4788" i="2"/>
  <c r="T4353" i="2"/>
  <c r="U4354" i="2"/>
  <c r="T4357" i="2"/>
  <c r="U4358" i="2"/>
  <c r="T4361" i="2"/>
  <c r="U4362" i="2"/>
  <c r="T4365" i="2"/>
  <c r="U4366" i="2"/>
  <c r="T4369" i="2"/>
  <c r="U4370" i="2"/>
  <c r="T4373" i="2"/>
  <c r="U4374" i="2"/>
  <c r="T4377" i="2"/>
  <c r="U4378" i="2"/>
  <c r="T4381" i="2"/>
  <c r="U4382" i="2"/>
  <c r="T4385" i="2"/>
  <c r="U4386" i="2"/>
  <c r="T4389" i="2"/>
  <c r="U4390" i="2"/>
  <c r="T4393" i="2"/>
  <c r="U4394" i="2"/>
  <c r="T4397" i="2"/>
  <c r="U4398" i="2"/>
  <c r="T4401" i="2"/>
  <c r="U4402" i="2"/>
  <c r="T4405" i="2"/>
  <c r="U4406" i="2"/>
  <c r="T4409" i="2"/>
  <c r="U4410" i="2"/>
  <c r="T4413" i="2"/>
  <c r="U4414" i="2"/>
  <c r="T4417" i="2"/>
  <c r="U4418" i="2"/>
  <c r="T4421" i="2"/>
  <c r="U4422" i="2"/>
  <c r="T4425" i="2"/>
  <c r="U4426" i="2"/>
  <c r="T4429" i="2"/>
  <c r="U4430" i="2"/>
  <c r="T4433" i="2"/>
  <c r="U4434" i="2"/>
  <c r="T4437" i="2"/>
  <c r="U4438" i="2"/>
  <c r="T4441" i="2"/>
  <c r="U4442" i="2"/>
  <c r="T4445" i="2"/>
  <c r="U4446" i="2"/>
  <c r="T4449" i="2"/>
  <c r="U4450" i="2"/>
  <c r="T4453" i="2"/>
  <c r="U4454" i="2"/>
  <c r="T4457" i="2"/>
  <c r="U4458" i="2"/>
  <c r="T4461" i="2"/>
  <c r="U4462" i="2"/>
  <c r="T4465" i="2"/>
  <c r="U4466" i="2"/>
  <c r="T4469" i="2"/>
  <c r="U4470" i="2"/>
  <c r="T4473" i="2"/>
  <c r="U4474" i="2"/>
  <c r="T4477" i="2"/>
  <c r="U4478" i="2"/>
  <c r="T4481" i="2"/>
  <c r="U4482" i="2"/>
  <c r="T4485" i="2"/>
  <c r="U4486" i="2"/>
  <c r="T4489" i="2"/>
  <c r="U4490" i="2"/>
  <c r="T4493" i="2"/>
  <c r="U4494" i="2"/>
  <c r="T4497" i="2"/>
  <c r="U4498" i="2"/>
  <c r="T4501" i="2"/>
  <c r="U4502" i="2"/>
  <c r="T4505" i="2"/>
  <c r="U4506" i="2"/>
  <c r="T4509" i="2"/>
  <c r="U4510" i="2"/>
  <c r="T4513" i="2"/>
  <c r="U4514" i="2"/>
  <c r="T4517" i="2"/>
  <c r="U4518" i="2"/>
  <c r="T4521" i="2"/>
  <c r="U4522" i="2"/>
  <c r="T4525" i="2"/>
  <c r="U4526" i="2"/>
  <c r="T4529" i="2"/>
  <c r="U4530" i="2"/>
  <c r="T4533" i="2"/>
  <c r="U4534" i="2"/>
  <c r="T4537" i="2"/>
  <c r="U4538" i="2"/>
  <c r="T4541" i="2"/>
  <c r="U4542" i="2"/>
  <c r="T4545" i="2"/>
  <c r="U4546" i="2"/>
  <c r="T4549" i="2"/>
  <c r="U4550" i="2"/>
  <c r="T4553" i="2"/>
  <c r="U4554" i="2"/>
  <c r="T4557" i="2"/>
  <c r="U4558" i="2"/>
  <c r="T4561" i="2"/>
  <c r="U4562" i="2"/>
  <c r="T4565" i="2"/>
  <c r="U4566" i="2"/>
  <c r="T4569" i="2"/>
  <c r="U4570" i="2"/>
  <c r="T4573" i="2"/>
  <c r="U4574" i="2"/>
  <c r="T4577" i="2"/>
  <c r="U4578" i="2"/>
  <c r="T4581" i="2"/>
  <c r="U4582" i="2"/>
  <c r="T4585" i="2"/>
  <c r="U4586" i="2"/>
  <c r="T4589" i="2"/>
  <c r="U4590" i="2"/>
  <c r="T4593" i="2"/>
  <c r="U4594" i="2"/>
  <c r="T4597" i="2"/>
  <c r="U4598" i="2"/>
  <c r="T4601" i="2"/>
  <c r="U4602" i="2"/>
  <c r="T4605" i="2"/>
  <c r="U4606" i="2"/>
  <c r="T4609" i="2"/>
  <c r="U4610" i="2"/>
  <c r="T4613" i="2"/>
  <c r="U4614" i="2"/>
  <c r="T4617" i="2"/>
  <c r="U4620" i="2"/>
  <c r="T4631" i="2"/>
  <c r="U4636" i="2"/>
  <c r="T4647" i="2"/>
  <c r="U4652" i="2"/>
  <c r="T4663" i="2"/>
  <c r="U4668" i="2"/>
  <c r="T4679" i="2"/>
  <c r="U4684" i="2"/>
  <c r="U4708" i="2"/>
  <c r="T4751" i="2"/>
  <c r="U4772" i="2"/>
  <c r="T4618" i="2"/>
  <c r="U4619" i="2"/>
  <c r="T4622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U4690" i="2"/>
  <c r="T4699" i="2"/>
  <c r="U4704" i="2"/>
  <c r="T4715" i="2"/>
  <c r="U4720" i="2"/>
  <c r="T4731" i="2"/>
  <c r="U4736" i="2"/>
  <c r="T4747" i="2"/>
  <c r="U4752" i="2"/>
  <c r="T4763" i="2"/>
  <c r="U4768" i="2"/>
  <c r="T4779" i="2"/>
  <c r="U4784" i="2"/>
  <c r="T4795" i="2"/>
  <c r="U4800" i="2"/>
  <c r="T4811" i="2"/>
  <c r="U4816" i="2"/>
  <c r="T4827" i="2"/>
  <c r="U4832" i="2"/>
  <c r="T4843" i="2"/>
  <c r="U4848" i="2"/>
  <c r="T4859" i="2"/>
  <c r="U4864" i="2"/>
  <c r="U4872" i="2"/>
  <c r="T4883" i="2"/>
  <c r="U4904" i="2"/>
  <c r="T4915" i="2"/>
  <c r="U4936" i="2"/>
  <c r="T4947" i="2"/>
  <c r="U4968" i="2"/>
  <c r="T4979" i="2"/>
  <c r="U5000" i="2"/>
  <c r="T5011" i="2"/>
  <c r="U5032" i="2"/>
  <c r="T5051" i="2"/>
  <c r="U5072" i="2"/>
  <c r="T5135" i="2"/>
  <c r="T4621" i="2"/>
  <c r="U4622" i="2"/>
  <c r="T4625" i="2"/>
  <c r="U4626" i="2"/>
  <c r="T4629" i="2"/>
  <c r="U4630" i="2"/>
  <c r="T4633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T4691" i="2"/>
  <c r="T4695" i="2"/>
  <c r="U4700" i="2"/>
  <c r="T4711" i="2"/>
  <c r="U4716" i="2"/>
  <c r="T4727" i="2"/>
  <c r="U4732" i="2"/>
  <c r="T4743" i="2"/>
  <c r="U4748" i="2"/>
  <c r="T4759" i="2"/>
  <c r="U4764" i="2"/>
  <c r="T4775" i="2"/>
  <c r="U4780" i="2"/>
  <c r="T4791" i="2"/>
  <c r="U4796" i="2"/>
  <c r="T4807" i="2"/>
  <c r="U4812" i="2"/>
  <c r="T4823" i="2"/>
  <c r="U4828" i="2"/>
  <c r="T4839" i="2"/>
  <c r="U4844" i="2"/>
  <c r="T4855" i="2"/>
  <c r="U4860" i="2"/>
  <c r="T4875" i="2"/>
  <c r="U4896" i="2"/>
  <c r="T4907" i="2"/>
  <c r="U4928" i="2"/>
  <c r="T4939" i="2"/>
  <c r="U4960" i="2"/>
  <c r="T4971" i="2"/>
  <c r="U4992" i="2"/>
  <c r="T5003" i="2"/>
  <c r="U5024" i="2"/>
  <c r="T5035" i="2"/>
  <c r="U5056" i="2"/>
  <c r="T5103" i="2"/>
  <c r="U5188" i="2"/>
  <c r="U4621" i="2"/>
  <c r="T4624" i="2"/>
  <c r="U4625" i="2"/>
  <c r="T4628" i="2"/>
  <c r="U4629" i="2"/>
  <c r="T4632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T4680" i="2"/>
  <c r="U4681" i="2"/>
  <c r="T4684" i="2"/>
  <c r="U4685" i="2"/>
  <c r="T4688" i="2"/>
  <c r="U4689" i="2"/>
  <c r="U4696" i="2"/>
  <c r="T4707" i="2"/>
  <c r="U4712" i="2"/>
  <c r="T4723" i="2"/>
  <c r="U4728" i="2"/>
  <c r="T4739" i="2"/>
  <c r="U4744" i="2"/>
  <c r="T4755" i="2"/>
  <c r="U4760" i="2"/>
  <c r="T4771" i="2"/>
  <c r="U4776" i="2"/>
  <c r="T4787" i="2"/>
  <c r="U4792" i="2"/>
  <c r="T4803" i="2"/>
  <c r="U4808" i="2"/>
  <c r="T4819" i="2"/>
  <c r="U4824" i="2"/>
  <c r="T4835" i="2"/>
  <c r="U4840" i="2"/>
  <c r="T4851" i="2"/>
  <c r="U4856" i="2"/>
  <c r="T4867" i="2"/>
  <c r="U4888" i="2"/>
  <c r="T4899" i="2"/>
  <c r="U4920" i="2"/>
  <c r="T4931" i="2"/>
  <c r="U4952" i="2"/>
  <c r="T4963" i="2"/>
  <c r="U4984" i="2"/>
  <c r="T4995" i="2"/>
  <c r="U5016" i="2"/>
  <c r="T5027" i="2"/>
  <c r="U5040" i="2"/>
  <c r="T5083" i="2"/>
  <c r="U5156" i="2"/>
  <c r="T5199" i="2"/>
  <c r="T4799" i="2"/>
  <c r="U4804" i="2"/>
  <c r="T4815" i="2"/>
  <c r="U4820" i="2"/>
  <c r="T4831" i="2"/>
  <c r="U4836" i="2"/>
  <c r="T4847" i="2"/>
  <c r="U4852" i="2"/>
  <c r="T4863" i="2"/>
  <c r="U4880" i="2"/>
  <c r="T4891" i="2"/>
  <c r="U4912" i="2"/>
  <c r="T4923" i="2"/>
  <c r="U4944" i="2"/>
  <c r="T4955" i="2"/>
  <c r="U4976" i="2"/>
  <c r="T4987" i="2"/>
  <c r="U5008" i="2"/>
  <c r="T5019" i="2"/>
  <c r="T5067" i="2"/>
  <c r="U5088" i="2"/>
  <c r="U5124" i="2"/>
  <c r="T5167" i="2"/>
  <c r="T5270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6" i="2"/>
  <c r="U4787" i="2"/>
  <c r="T4790" i="2"/>
  <c r="U4791" i="2"/>
  <c r="T4794" i="2"/>
  <c r="U4795" i="2"/>
  <c r="T4798" i="2"/>
  <c r="U4799" i="2"/>
  <c r="T4802" i="2"/>
  <c r="U4803" i="2"/>
  <c r="T4806" i="2"/>
  <c r="U4807" i="2"/>
  <c r="T4810" i="2"/>
  <c r="U4811" i="2"/>
  <c r="T4814" i="2"/>
  <c r="U4815" i="2"/>
  <c r="T4818" i="2"/>
  <c r="U4819" i="2"/>
  <c r="T4822" i="2"/>
  <c r="U4823" i="2"/>
  <c r="T4826" i="2"/>
  <c r="U4827" i="2"/>
  <c r="T4830" i="2"/>
  <c r="U4831" i="2"/>
  <c r="T4834" i="2"/>
  <c r="U4835" i="2"/>
  <c r="T4838" i="2"/>
  <c r="U4839" i="2"/>
  <c r="T4842" i="2"/>
  <c r="U4843" i="2"/>
  <c r="T4846" i="2"/>
  <c r="U4847" i="2"/>
  <c r="T4850" i="2"/>
  <c r="U4851" i="2"/>
  <c r="T4854" i="2"/>
  <c r="U4855" i="2"/>
  <c r="T4858" i="2"/>
  <c r="U4859" i="2"/>
  <c r="T4862" i="2"/>
  <c r="U4863" i="2"/>
  <c r="T4866" i="2"/>
  <c r="T4868" i="2"/>
  <c r="U4873" i="2"/>
  <c r="T4876" i="2"/>
  <c r="U4881" i="2"/>
  <c r="T4884" i="2"/>
  <c r="U4889" i="2"/>
  <c r="T4892" i="2"/>
  <c r="U4897" i="2"/>
  <c r="T4900" i="2"/>
  <c r="U4905" i="2"/>
  <c r="T4908" i="2"/>
  <c r="U4913" i="2"/>
  <c r="T4916" i="2"/>
  <c r="U4921" i="2"/>
  <c r="T4924" i="2"/>
  <c r="U4929" i="2"/>
  <c r="T4932" i="2"/>
  <c r="U4937" i="2"/>
  <c r="T4940" i="2"/>
  <c r="U4945" i="2"/>
  <c r="T4948" i="2"/>
  <c r="U4953" i="2"/>
  <c r="T4956" i="2"/>
  <c r="U4961" i="2"/>
  <c r="T4964" i="2"/>
  <c r="U4969" i="2"/>
  <c r="T4972" i="2"/>
  <c r="U4977" i="2"/>
  <c r="T4980" i="2"/>
  <c r="U4985" i="2"/>
  <c r="T4988" i="2"/>
  <c r="U4993" i="2"/>
  <c r="T4996" i="2"/>
  <c r="U5001" i="2"/>
  <c r="T5004" i="2"/>
  <c r="U5009" i="2"/>
  <c r="T5012" i="2"/>
  <c r="U5017" i="2"/>
  <c r="T5020" i="2"/>
  <c r="U5025" i="2"/>
  <c r="T5028" i="2"/>
  <c r="U5033" i="2"/>
  <c r="U5036" i="2"/>
  <c r="T5047" i="2"/>
  <c r="U5052" i="2"/>
  <c r="T5063" i="2"/>
  <c r="U5068" i="2"/>
  <c r="T5079" i="2"/>
  <c r="U5084" i="2"/>
  <c r="T5095" i="2"/>
  <c r="U5116" i="2"/>
  <c r="T5127" i="2"/>
  <c r="U5148" i="2"/>
  <c r="T5159" i="2"/>
  <c r="U5180" i="2"/>
  <c r="T5191" i="2"/>
  <c r="T5203" i="2"/>
  <c r="U5298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U4868" i="2"/>
  <c r="T4871" i="2"/>
  <c r="U4876" i="2"/>
  <c r="T4879" i="2"/>
  <c r="U4884" i="2"/>
  <c r="T4887" i="2"/>
  <c r="U4892" i="2"/>
  <c r="T4895" i="2"/>
  <c r="U4900" i="2"/>
  <c r="T4903" i="2"/>
  <c r="U4908" i="2"/>
  <c r="T4911" i="2"/>
  <c r="U4916" i="2"/>
  <c r="T4919" i="2"/>
  <c r="U4924" i="2"/>
  <c r="T4927" i="2"/>
  <c r="U4932" i="2"/>
  <c r="T4935" i="2"/>
  <c r="U4940" i="2"/>
  <c r="T4943" i="2"/>
  <c r="U4948" i="2"/>
  <c r="T4951" i="2"/>
  <c r="U4956" i="2"/>
  <c r="T4959" i="2"/>
  <c r="U4964" i="2"/>
  <c r="T4967" i="2"/>
  <c r="U4972" i="2"/>
  <c r="T4975" i="2"/>
  <c r="U4980" i="2"/>
  <c r="T4983" i="2"/>
  <c r="U4988" i="2"/>
  <c r="T4991" i="2"/>
  <c r="U4996" i="2"/>
  <c r="T4999" i="2"/>
  <c r="U5004" i="2"/>
  <c r="T5007" i="2"/>
  <c r="U5012" i="2"/>
  <c r="T5015" i="2"/>
  <c r="U5020" i="2"/>
  <c r="T5023" i="2"/>
  <c r="U5028" i="2"/>
  <c r="T5031" i="2"/>
  <c r="T5043" i="2"/>
  <c r="U5048" i="2"/>
  <c r="T5059" i="2"/>
  <c r="U5064" i="2"/>
  <c r="T5075" i="2"/>
  <c r="U5080" i="2"/>
  <c r="T5091" i="2"/>
  <c r="U5108" i="2"/>
  <c r="T5119" i="2"/>
  <c r="U5140" i="2"/>
  <c r="T5151" i="2"/>
  <c r="U5172" i="2"/>
  <c r="T5183" i="2"/>
  <c r="T5221" i="2"/>
  <c r="T5327" i="2"/>
  <c r="T4692" i="2"/>
  <c r="U4693" i="2"/>
  <c r="T4696" i="2"/>
  <c r="U4697" i="2"/>
  <c r="T4700" i="2"/>
  <c r="U4701" i="2"/>
  <c r="T4704" i="2"/>
  <c r="U4705" i="2"/>
  <c r="T4708" i="2"/>
  <c r="U4709" i="2"/>
  <c r="T4712" i="2"/>
  <c r="U4713" i="2"/>
  <c r="T4716" i="2"/>
  <c r="U4717" i="2"/>
  <c r="T4720" i="2"/>
  <c r="U4721" i="2"/>
  <c r="T4724" i="2"/>
  <c r="U4725" i="2"/>
  <c r="T4728" i="2"/>
  <c r="U4729" i="2"/>
  <c r="T4732" i="2"/>
  <c r="U4733" i="2"/>
  <c r="T4736" i="2"/>
  <c r="U4737" i="2"/>
  <c r="T4740" i="2"/>
  <c r="U4741" i="2"/>
  <c r="T4744" i="2"/>
  <c r="U4745" i="2"/>
  <c r="T4748" i="2"/>
  <c r="U4749" i="2"/>
  <c r="T4752" i="2"/>
  <c r="U4753" i="2"/>
  <c r="T4756" i="2"/>
  <c r="U4757" i="2"/>
  <c r="T4760" i="2"/>
  <c r="U4761" i="2"/>
  <c r="T4764" i="2"/>
  <c r="U4765" i="2"/>
  <c r="T4768" i="2"/>
  <c r="U4769" i="2"/>
  <c r="T4772" i="2"/>
  <c r="U4773" i="2"/>
  <c r="T4776" i="2"/>
  <c r="U4777" i="2"/>
  <c r="T4780" i="2"/>
  <c r="U4781" i="2"/>
  <c r="T4784" i="2"/>
  <c r="U4785" i="2"/>
  <c r="T4788" i="2"/>
  <c r="U4789" i="2"/>
  <c r="T4792" i="2"/>
  <c r="U4793" i="2"/>
  <c r="T4796" i="2"/>
  <c r="U4797" i="2"/>
  <c r="T4800" i="2"/>
  <c r="U4801" i="2"/>
  <c r="T4804" i="2"/>
  <c r="U4805" i="2"/>
  <c r="T4808" i="2"/>
  <c r="U4809" i="2"/>
  <c r="T4812" i="2"/>
  <c r="U4813" i="2"/>
  <c r="T4816" i="2"/>
  <c r="U4817" i="2"/>
  <c r="T4820" i="2"/>
  <c r="U4821" i="2"/>
  <c r="T4824" i="2"/>
  <c r="U4825" i="2"/>
  <c r="T4828" i="2"/>
  <c r="U4829" i="2"/>
  <c r="T4832" i="2"/>
  <c r="U4833" i="2"/>
  <c r="T4836" i="2"/>
  <c r="U4837" i="2"/>
  <c r="T4840" i="2"/>
  <c r="U4841" i="2"/>
  <c r="T4844" i="2"/>
  <c r="U4845" i="2"/>
  <c r="T4848" i="2"/>
  <c r="U4849" i="2"/>
  <c r="T4852" i="2"/>
  <c r="U4853" i="2"/>
  <c r="T4856" i="2"/>
  <c r="U4857" i="2"/>
  <c r="T4860" i="2"/>
  <c r="U4861" i="2"/>
  <c r="T4864" i="2"/>
  <c r="U4865" i="2"/>
  <c r="U4869" i="2"/>
  <c r="T4872" i="2"/>
  <c r="U4877" i="2"/>
  <c r="T4880" i="2"/>
  <c r="U4885" i="2"/>
  <c r="T4888" i="2"/>
  <c r="U4893" i="2"/>
  <c r="T4896" i="2"/>
  <c r="U4901" i="2"/>
  <c r="T4904" i="2"/>
  <c r="U4909" i="2"/>
  <c r="T4912" i="2"/>
  <c r="U4917" i="2"/>
  <c r="T4920" i="2"/>
  <c r="U4925" i="2"/>
  <c r="T4928" i="2"/>
  <c r="U4933" i="2"/>
  <c r="T4936" i="2"/>
  <c r="U4941" i="2"/>
  <c r="T4944" i="2"/>
  <c r="U4949" i="2"/>
  <c r="T4952" i="2"/>
  <c r="U4957" i="2"/>
  <c r="T4960" i="2"/>
  <c r="U4965" i="2"/>
  <c r="T4968" i="2"/>
  <c r="U4973" i="2"/>
  <c r="T4976" i="2"/>
  <c r="U4981" i="2"/>
  <c r="T4984" i="2"/>
  <c r="U4989" i="2"/>
  <c r="T4992" i="2"/>
  <c r="U4997" i="2"/>
  <c r="T5000" i="2"/>
  <c r="U5005" i="2"/>
  <c r="T5008" i="2"/>
  <c r="U5013" i="2"/>
  <c r="T5016" i="2"/>
  <c r="U5021" i="2"/>
  <c r="T5024" i="2"/>
  <c r="U5029" i="2"/>
  <c r="T5032" i="2"/>
  <c r="T5039" i="2"/>
  <c r="U5044" i="2"/>
  <c r="T5055" i="2"/>
  <c r="U5060" i="2"/>
  <c r="T5071" i="2"/>
  <c r="U5076" i="2"/>
  <c r="T5087" i="2"/>
  <c r="U5092" i="2"/>
  <c r="U5100" i="2"/>
  <c r="T5111" i="2"/>
  <c r="U5132" i="2"/>
  <c r="T5143" i="2"/>
  <c r="U5164" i="2"/>
  <c r="T5175" i="2"/>
  <c r="U5196" i="2"/>
  <c r="U5242" i="2"/>
  <c r="U5355" i="2"/>
  <c r="U4867" i="2"/>
  <c r="T4870" i="2"/>
  <c r="U4871" i="2"/>
  <c r="T4874" i="2"/>
  <c r="U4875" i="2"/>
  <c r="T4878" i="2"/>
  <c r="U4879" i="2"/>
  <c r="T4882" i="2"/>
  <c r="U4883" i="2"/>
  <c r="T4886" i="2"/>
  <c r="U4887" i="2"/>
  <c r="T4890" i="2"/>
  <c r="U4891" i="2"/>
  <c r="T4894" i="2"/>
  <c r="U4895" i="2"/>
  <c r="T4898" i="2"/>
  <c r="U4899" i="2"/>
  <c r="T4902" i="2"/>
  <c r="U4903" i="2"/>
  <c r="T4906" i="2"/>
  <c r="U4907" i="2"/>
  <c r="T4910" i="2"/>
  <c r="U4911" i="2"/>
  <c r="T4914" i="2"/>
  <c r="U4915" i="2"/>
  <c r="T4918" i="2"/>
  <c r="U4919" i="2"/>
  <c r="T4922" i="2"/>
  <c r="U4923" i="2"/>
  <c r="T4926" i="2"/>
  <c r="U4927" i="2"/>
  <c r="T4930" i="2"/>
  <c r="U4931" i="2"/>
  <c r="T4934" i="2"/>
  <c r="U4935" i="2"/>
  <c r="T4938" i="2"/>
  <c r="U4939" i="2"/>
  <c r="T4942" i="2"/>
  <c r="U4943" i="2"/>
  <c r="T4946" i="2"/>
  <c r="U4947" i="2"/>
  <c r="T4950" i="2"/>
  <c r="U4951" i="2"/>
  <c r="T4954" i="2"/>
  <c r="U4955" i="2"/>
  <c r="T4958" i="2"/>
  <c r="U4959" i="2"/>
  <c r="T4962" i="2"/>
  <c r="U4963" i="2"/>
  <c r="T4966" i="2"/>
  <c r="U4967" i="2"/>
  <c r="T4970" i="2"/>
  <c r="U4971" i="2"/>
  <c r="T4974" i="2"/>
  <c r="U4975" i="2"/>
  <c r="T4978" i="2"/>
  <c r="U4979" i="2"/>
  <c r="T4982" i="2"/>
  <c r="U4983" i="2"/>
  <c r="T4986" i="2"/>
  <c r="U4987" i="2"/>
  <c r="T4990" i="2"/>
  <c r="U4991" i="2"/>
  <c r="T4994" i="2"/>
  <c r="U4995" i="2"/>
  <c r="T4998" i="2"/>
  <c r="U4999" i="2"/>
  <c r="T5002" i="2"/>
  <c r="U5003" i="2"/>
  <c r="T5006" i="2"/>
  <c r="U5007" i="2"/>
  <c r="T5010" i="2"/>
  <c r="U5011" i="2"/>
  <c r="T5014" i="2"/>
  <c r="U5015" i="2"/>
  <c r="T5018" i="2"/>
  <c r="U5019" i="2"/>
  <c r="T5022" i="2"/>
  <c r="U5023" i="2"/>
  <c r="T5026" i="2"/>
  <c r="U5027" i="2"/>
  <c r="T5030" i="2"/>
  <c r="U5031" i="2"/>
  <c r="T5034" i="2"/>
  <c r="U5035" i="2"/>
  <c r="T5038" i="2"/>
  <c r="U5039" i="2"/>
  <c r="T5042" i="2"/>
  <c r="U5043" i="2"/>
  <c r="T5046" i="2"/>
  <c r="U5047" i="2"/>
  <c r="T5050" i="2"/>
  <c r="U5051" i="2"/>
  <c r="T5054" i="2"/>
  <c r="U5055" i="2"/>
  <c r="T5058" i="2"/>
  <c r="U5059" i="2"/>
  <c r="T5062" i="2"/>
  <c r="U5063" i="2"/>
  <c r="T5066" i="2"/>
  <c r="U5067" i="2"/>
  <c r="T5070" i="2"/>
  <c r="U5071" i="2"/>
  <c r="T5074" i="2"/>
  <c r="U5075" i="2"/>
  <c r="T5078" i="2"/>
  <c r="U5079" i="2"/>
  <c r="T5082" i="2"/>
  <c r="U5083" i="2"/>
  <c r="T5086" i="2"/>
  <c r="U5087" i="2"/>
  <c r="T5090" i="2"/>
  <c r="U5091" i="2"/>
  <c r="T5094" i="2"/>
  <c r="T5096" i="2"/>
  <c r="U5101" i="2"/>
  <c r="T5104" i="2"/>
  <c r="U5109" i="2"/>
  <c r="T5112" i="2"/>
  <c r="U5117" i="2"/>
  <c r="T5120" i="2"/>
  <c r="U5125" i="2"/>
  <c r="T5128" i="2"/>
  <c r="U5133" i="2"/>
  <c r="T5136" i="2"/>
  <c r="U5141" i="2"/>
  <c r="T5144" i="2"/>
  <c r="U5149" i="2"/>
  <c r="T5152" i="2"/>
  <c r="U5157" i="2"/>
  <c r="T5160" i="2"/>
  <c r="U5165" i="2"/>
  <c r="T5168" i="2"/>
  <c r="U5173" i="2"/>
  <c r="T5176" i="2"/>
  <c r="U5181" i="2"/>
  <c r="T5184" i="2"/>
  <c r="U5189" i="2"/>
  <c r="T5192" i="2"/>
  <c r="U5197" i="2"/>
  <c r="T5200" i="2"/>
  <c r="T5205" i="2"/>
  <c r="U5226" i="2"/>
  <c r="T5277" i="2"/>
  <c r="T5334" i="2"/>
  <c r="U5362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5" i="2"/>
  <c r="U5006" i="2"/>
  <c r="T5009" i="2"/>
  <c r="U5010" i="2"/>
  <c r="T5013" i="2"/>
  <c r="U5014" i="2"/>
  <c r="T5017" i="2"/>
  <c r="U5018" i="2"/>
  <c r="T5021" i="2"/>
  <c r="U5022" i="2"/>
  <c r="T5025" i="2"/>
  <c r="U5026" i="2"/>
  <c r="T5029" i="2"/>
  <c r="U5030" i="2"/>
  <c r="T5033" i="2"/>
  <c r="U5034" i="2"/>
  <c r="T5037" i="2"/>
  <c r="U5038" i="2"/>
  <c r="T5041" i="2"/>
  <c r="U5042" i="2"/>
  <c r="T5045" i="2"/>
  <c r="U5046" i="2"/>
  <c r="T504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T5077" i="2"/>
  <c r="U5078" i="2"/>
  <c r="T5081" i="2"/>
  <c r="U5082" i="2"/>
  <c r="T5085" i="2"/>
  <c r="U5086" i="2"/>
  <c r="T5089" i="2"/>
  <c r="U5090" i="2"/>
  <c r="T5093" i="2"/>
  <c r="U5094" i="2"/>
  <c r="U5096" i="2"/>
  <c r="T5099" i="2"/>
  <c r="U5104" i="2"/>
  <c r="T5107" i="2"/>
  <c r="U5112" i="2"/>
  <c r="T5115" i="2"/>
  <c r="U5120" i="2"/>
  <c r="T5123" i="2"/>
  <c r="U5128" i="2"/>
  <c r="T5131" i="2"/>
  <c r="U5136" i="2"/>
  <c r="T5139" i="2"/>
  <c r="U5144" i="2"/>
  <c r="T5147" i="2"/>
  <c r="U5152" i="2"/>
  <c r="T5155" i="2"/>
  <c r="U5160" i="2"/>
  <c r="T5163" i="2"/>
  <c r="U5168" i="2"/>
  <c r="T5171" i="2"/>
  <c r="U5176" i="2"/>
  <c r="T5179" i="2"/>
  <c r="U5184" i="2"/>
  <c r="T5187" i="2"/>
  <c r="U5192" i="2"/>
  <c r="T5195" i="2"/>
  <c r="U5200" i="2"/>
  <c r="U5210" i="2"/>
  <c r="U5284" i="2"/>
  <c r="T5341" i="2"/>
  <c r="T5036" i="2"/>
  <c r="U5037" i="2"/>
  <c r="T5040" i="2"/>
  <c r="U5041" i="2"/>
  <c r="T5044" i="2"/>
  <c r="U5045" i="2"/>
  <c r="T5048" i="2"/>
  <c r="U5049" i="2"/>
  <c r="T5052" i="2"/>
  <c r="U5053" i="2"/>
  <c r="T5056" i="2"/>
  <c r="U5057" i="2"/>
  <c r="T5060" i="2"/>
  <c r="U5061" i="2"/>
  <c r="T5064" i="2"/>
  <c r="U5065" i="2"/>
  <c r="T5068" i="2"/>
  <c r="U5069" i="2"/>
  <c r="T5072" i="2"/>
  <c r="U5073" i="2"/>
  <c r="T5076" i="2"/>
  <c r="U5077" i="2"/>
  <c r="T5080" i="2"/>
  <c r="U5081" i="2"/>
  <c r="T5084" i="2"/>
  <c r="U5085" i="2"/>
  <c r="T5088" i="2"/>
  <c r="U5089" i="2"/>
  <c r="T5092" i="2"/>
  <c r="U5093" i="2"/>
  <c r="U5097" i="2"/>
  <c r="T5100" i="2"/>
  <c r="U5105" i="2"/>
  <c r="T5108" i="2"/>
  <c r="U5113" i="2"/>
  <c r="T5116" i="2"/>
  <c r="U5121" i="2"/>
  <c r="T5124" i="2"/>
  <c r="U5129" i="2"/>
  <c r="T5132" i="2"/>
  <c r="U5137" i="2"/>
  <c r="T5140" i="2"/>
  <c r="U5145" i="2"/>
  <c r="T5148" i="2"/>
  <c r="U5153" i="2"/>
  <c r="T5156" i="2"/>
  <c r="U5161" i="2"/>
  <c r="T5164" i="2"/>
  <c r="U5169" i="2"/>
  <c r="T5172" i="2"/>
  <c r="U5177" i="2"/>
  <c r="T5180" i="2"/>
  <c r="U5185" i="2"/>
  <c r="T5188" i="2"/>
  <c r="U5193" i="2"/>
  <c r="T5196" i="2"/>
  <c r="T5237" i="2"/>
  <c r="T5263" i="2"/>
  <c r="U5291" i="2"/>
  <c r="U5348" i="2"/>
  <c r="T5379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T5142" i="2"/>
  <c r="U5143" i="2"/>
  <c r="T5146" i="2"/>
  <c r="U5147" i="2"/>
  <c r="T5150" i="2"/>
  <c r="U5151" i="2"/>
  <c r="T5154" i="2"/>
  <c r="U5155" i="2"/>
  <c r="T5158" i="2"/>
  <c r="U5159" i="2"/>
  <c r="T5162" i="2"/>
  <c r="U5163" i="2"/>
  <c r="T5166" i="2"/>
  <c r="U5167" i="2"/>
  <c r="T5170" i="2"/>
  <c r="U5171" i="2"/>
  <c r="T5174" i="2"/>
  <c r="U5175" i="2"/>
  <c r="T5178" i="2"/>
  <c r="U5179" i="2"/>
  <c r="T5182" i="2"/>
  <c r="U5183" i="2"/>
  <c r="T5186" i="2"/>
  <c r="U5187" i="2"/>
  <c r="T5190" i="2"/>
  <c r="U5191" i="2"/>
  <c r="T5194" i="2"/>
  <c r="U5195" i="2"/>
  <c r="T5198" i="2"/>
  <c r="U5199" i="2"/>
  <c r="T5202" i="2"/>
  <c r="U5203" i="2"/>
  <c r="U5206" i="2"/>
  <c r="T5217" i="2"/>
  <c r="U5222" i="2"/>
  <c r="T5233" i="2"/>
  <c r="U5238" i="2"/>
  <c r="U5250" i="2"/>
  <c r="T5279" i="2"/>
  <c r="T5286" i="2"/>
  <c r="T5293" i="2"/>
  <c r="U5300" i="2"/>
  <c r="U5307" i="2"/>
  <c r="U5314" i="2"/>
  <c r="T5343" i="2"/>
  <c r="T5350" i="2"/>
  <c r="T5357" i="2"/>
  <c r="U5364" i="2"/>
  <c r="U5371" i="2"/>
  <c r="T5097" i="2"/>
  <c r="U5098" i="2"/>
  <c r="T5101" i="2"/>
  <c r="U5102" i="2"/>
  <c r="T5105" i="2"/>
  <c r="U5106" i="2"/>
  <c r="T5109" i="2"/>
  <c r="U5110" i="2"/>
  <c r="T5113" i="2"/>
  <c r="U5114" i="2"/>
  <c r="T5117" i="2"/>
  <c r="U5118" i="2"/>
  <c r="T5121" i="2"/>
  <c r="U5122" i="2"/>
  <c r="T5125" i="2"/>
  <c r="U5126" i="2"/>
  <c r="T5129" i="2"/>
  <c r="U5130" i="2"/>
  <c r="T5133" i="2"/>
  <c r="U5134" i="2"/>
  <c r="T5137" i="2"/>
  <c r="U5138" i="2"/>
  <c r="T5141" i="2"/>
  <c r="U5142" i="2"/>
  <c r="T5145" i="2"/>
  <c r="U5146" i="2"/>
  <c r="T5149" i="2"/>
  <c r="U5150" i="2"/>
  <c r="T5153" i="2"/>
  <c r="U5154" i="2"/>
  <c r="T5157" i="2"/>
  <c r="U5158" i="2"/>
  <c r="T5161" i="2"/>
  <c r="U5162" i="2"/>
  <c r="T5165" i="2"/>
  <c r="U5166" i="2"/>
  <c r="T5169" i="2"/>
  <c r="U5170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13" i="2"/>
  <c r="U5218" i="2"/>
  <c r="T5229" i="2"/>
  <c r="U5234" i="2"/>
  <c r="T5245" i="2"/>
  <c r="U5252" i="2"/>
  <c r="U5259" i="2"/>
  <c r="U5266" i="2"/>
  <c r="T5295" i="2"/>
  <c r="T5302" i="2"/>
  <c r="T5309" i="2"/>
  <c r="U5316" i="2"/>
  <c r="U5323" i="2"/>
  <c r="U5330" i="2"/>
  <c r="T5359" i="2"/>
  <c r="T5366" i="2"/>
  <c r="U5384" i="2"/>
  <c r="U5201" i="2"/>
  <c r="T5209" i="2"/>
  <c r="U5214" i="2"/>
  <c r="T5225" i="2"/>
  <c r="U5230" i="2"/>
  <c r="T5241" i="2"/>
  <c r="T5247" i="2"/>
  <c r="T5254" i="2"/>
  <c r="T5261" i="2"/>
  <c r="U5268" i="2"/>
  <c r="U5275" i="2"/>
  <c r="U5282" i="2"/>
  <c r="T5311" i="2"/>
  <c r="T5318" i="2"/>
  <c r="T5325" i="2"/>
  <c r="U5332" i="2"/>
  <c r="U5339" i="2"/>
  <c r="U5346" i="2"/>
  <c r="U5376" i="2"/>
  <c r="T5387" i="2"/>
  <c r="T5204" i="2"/>
  <c r="U5205" i="2"/>
  <c r="T5208" i="2"/>
  <c r="U5209" i="2"/>
  <c r="T5212" i="2"/>
  <c r="U5213" i="2"/>
  <c r="T5216" i="2"/>
  <c r="U5217" i="2"/>
  <c r="T5220" i="2"/>
  <c r="U5221" i="2"/>
  <c r="T5224" i="2"/>
  <c r="U5225" i="2"/>
  <c r="T5228" i="2"/>
  <c r="U5229" i="2"/>
  <c r="T5232" i="2"/>
  <c r="U5233" i="2"/>
  <c r="T5236" i="2"/>
  <c r="U5237" i="2"/>
  <c r="T5240" i="2"/>
  <c r="U5241" i="2"/>
  <c r="T5244" i="2"/>
  <c r="U5247" i="2"/>
  <c r="T5249" i="2"/>
  <c r="T5251" i="2"/>
  <c r="U5254" i="2"/>
  <c r="U5256" i="2"/>
  <c r="T5258" i="2"/>
  <c r="U5263" i="2"/>
  <c r="T5265" i="2"/>
  <c r="T5267" i="2"/>
  <c r="U5270" i="2"/>
  <c r="U5272" i="2"/>
  <c r="T5274" i="2"/>
  <c r="U5279" i="2"/>
  <c r="T5281" i="2"/>
  <c r="T5283" i="2"/>
  <c r="U5286" i="2"/>
  <c r="U5288" i="2"/>
  <c r="T5290" i="2"/>
  <c r="U5295" i="2"/>
  <c r="T5297" i="2"/>
  <c r="T5299" i="2"/>
  <c r="U5302" i="2"/>
  <c r="U5304" i="2"/>
  <c r="T5306" i="2"/>
  <c r="U5311" i="2"/>
  <c r="T5313" i="2"/>
  <c r="T5315" i="2"/>
  <c r="U5318" i="2"/>
  <c r="U5320" i="2"/>
  <c r="T5322" i="2"/>
  <c r="U5327" i="2"/>
  <c r="T5329" i="2"/>
  <c r="T5331" i="2"/>
  <c r="U5334" i="2"/>
  <c r="U5336" i="2"/>
  <c r="T5338" i="2"/>
  <c r="U5343" i="2"/>
  <c r="T5345" i="2"/>
  <c r="T5347" i="2"/>
  <c r="U5350" i="2"/>
  <c r="U5352" i="2"/>
  <c r="T5354" i="2"/>
  <c r="U5359" i="2"/>
  <c r="T5361" i="2"/>
  <c r="T5363" i="2"/>
  <c r="U5366" i="2"/>
  <c r="U5368" i="2"/>
  <c r="T5370" i="2"/>
  <c r="T5374" i="2"/>
  <c r="U5379" i="2"/>
  <c r="T5382" i="2"/>
  <c r="U5387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T5246" i="2"/>
  <c r="U5251" i="2"/>
  <c r="T5253" i="2"/>
  <c r="T5255" i="2"/>
  <c r="U5258" i="2"/>
  <c r="U5260" i="2"/>
  <c r="T5262" i="2"/>
  <c r="U5267" i="2"/>
  <c r="T5269" i="2"/>
  <c r="T5271" i="2"/>
  <c r="U5274" i="2"/>
  <c r="U5276" i="2"/>
  <c r="T5278" i="2"/>
  <c r="U5283" i="2"/>
  <c r="T5285" i="2"/>
  <c r="T5287" i="2"/>
  <c r="U5290" i="2"/>
  <c r="U5292" i="2"/>
  <c r="T5294" i="2"/>
  <c r="U5299" i="2"/>
  <c r="T5301" i="2"/>
  <c r="T5303" i="2"/>
  <c r="U5306" i="2"/>
  <c r="U5308" i="2"/>
  <c r="T5310" i="2"/>
  <c r="U5315" i="2"/>
  <c r="T5317" i="2"/>
  <c r="T5319" i="2"/>
  <c r="U5322" i="2"/>
  <c r="U5324" i="2"/>
  <c r="T5326" i="2"/>
  <c r="U5331" i="2"/>
  <c r="T5333" i="2"/>
  <c r="T5335" i="2"/>
  <c r="U5338" i="2"/>
  <c r="U5340" i="2"/>
  <c r="T5342" i="2"/>
  <c r="U5347" i="2"/>
  <c r="T5349" i="2"/>
  <c r="T5351" i="2"/>
  <c r="U5354" i="2"/>
  <c r="U5356" i="2"/>
  <c r="T5358" i="2"/>
  <c r="U5363" i="2"/>
  <c r="T5365" i="2"/>
  <c r="T5367" i="2"/>
  <c r="U5370" i="2"/>
  <c r="U5372" i="2"/>
  <c r="T5375" i="2"/>
  <c r="U5380" i="2"/>
  <c r="T5383" i="2"/>
  <c r="U5388" i="2"/>
  <c r="T5206" i="2"/>
  <c r="U5207" i="2"/>
  <c r="T5210" i="2"/>
  <c r="U5211" i="2"/>
  <c r="T5214" i="2"/>
  <c r="U5215" i="2"/>
  <c r="T5218" i="2"/>
  <c r="U5219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U5246" i="2"/>
  <c r="U5248" i="2"/>
  <c r="T5250" i="2"/>
  <c r="U5255" i="2"/>
  <c r="T5257" i="2"/>
  <c r="T5259" i="2"/>
  <c r="U5262" i="2"/>
  <c r="U5264" i="2"/>
  <c r="T5266" i="2"/>
  <c r="U5271" i="2"/>
  <c r="T5273" i="2"/>
  <c r="T5275" i="2"/>
  <c r="U5278" i="2"/>
  <c r="U5280" i="2"/>
  <c r="T5282" i="2"/>
  <c r="U5287" i="2"/>
  <c r="T5289" i="2"/>
  <c r="T5291" i="2"/>
  <c r="U5294" i="2"/>
  <c r="U5296" i="2"/>
  <c r="T5298" i="2"/>
  <c r="U5303" i="2"/>
  <c r="T5305" i="2"/>
  <c r="T5307" i="2"/>
  <c r="U5310" i="2"/>
  <c r="U5312" i="2"/>
  <c r="T5314" i="2"/>
  <c r="U5319" i="2"/>
  <c r="T5321" i="2"/>
  <c r="T5323" i="2"/>
  <c r="U5326" i="2"/>
  <c r="U5328" i="2"/>
  <c r="T5330" i="2"/>
  <c r="U5335" i="2"/>
  <c r="T5337" i="2"/>
  <c r="T5339" i="2"/>
  <c r="U5342" i="2"/>
  <c r="U5344" i="2"/>
  <c r="T5346" i="2"/>
  <c r="U5351" i="2"/>
  <c r="T5353" i="2"/>
  <c r="T5355" i="2"/>
  <c r="U5358" i="2"/>
  <c r="U5360" i="2"/>
  <c r="T5362" i="2"/>
  <c r="U5367" i="2"/>
  <c r="T5369" i="2"/>
  <c r="T5371" i="2"/>
  <c r="U5375" i="2"/>
  <c r="T5378" i="2"/>
  <c r="U5383" i="2"/>
  <c r="T5386" i="2"/>
  <c r="T5373" i="2"/>
  <c r="U5374" i="2"/>
  <c r="T5377" i="2"/>
  <c r="U5378" i="2"/>
  <c r="T5381" i="2"/>
  <c r="U5382" i="2"/>
  <c r="T5385" i="2"/>
  <c r="U5386" i="2"/>
  <c r="T5389" i="2"/>
  <c r="U5245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10" i="2"/>
  <c r="T11" i="2"/>
  <c r="T12" i="2"/>
  <c r="U13" i="2"/>
  <c r="U14" i="2"/>
  <c r="U15" i="2"/>
  <c r="U16" i="2"/>
  <c r="U17" i="2"/>
  <c r="U18" i="2"/>
  <c r="U19" i="2"/>
  <c r="U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U97" i="2"/>
  <c r="T100" i="2"/>
  <c r="U105" i="2"/>
  <c r="T108" i="2"/>
  <c r="U113" i="2"/>
  <c r="T116" i="2"/>
  <c r="U121" i="2"/>
  <c r="T124" i="2"/>
  <c r="U129" i="2"/>
  <c r="T132" i="2"/>
  <c r="U137" i="2"/>
  <c r="T140" i="2"/>
  <c r="U145" i="2"/>
  <c r="T148" i="2"/>
  <c r="U153" i="2"/>
  <c r="T156" i="2"/>
  <c r="U161" i="2"/>
  <c r="T164" i="2"/>
  <c r="U169" i="2"/>
  <c r="T172" i="2"/>
  <c r="U177" i="2"/>
  <c r="T180" i="2"/>
  <c r="U185" i="2"/>
  <c r="T188" i="2"/>
  <c r="U193" i="2"/>
  <c r="T196" i="2"/>
  <c r="U201" i="2"/>
  <c r="T204" i="2"/>
  <c r="U209" i="2"/>
  <c r="T212" i="2"/>
  <c r="U217" i="2"/>
  <c r="T220" i="2"/>
  <c r="U225" i="2"/>
  <c r="T228" i="2"/>
  <c r="U233" i="2"/>
  <c r="T236" i="2"/>
  <c r="U241" i="2"/>
  <c r="T244" i="2"/>
  <c r="U249" i="2"/>
  <c r="T252" i="2"/>
  <c r="U257" i="2"/>
  <c r="T260" i="2"/>
  <c r="U265" i="2"/>
  <c r="T268" i="2"/>
  <c r="U273" i="2"/>
  <c r="T276" i="2"/>
  <c r="U281" i="2"/>
  <c r="T284" i="2"/>
  <c r="U289" i="2"/>
  <c r="T292" i="2"/>
  <c r="U297" i="2"/>
  <c r="T300" i="2"/>
  <c r="U305" i="2"/>
  <c r="T308" i="2"/>
  <c r="U313" i="2"/>
  <c r="T316" i="2"/>
  <c r="U321" i="2"/>
  <c r="T324" i="2"/>
  <c r="U329" i="2"/>
  <c r="T332" i="2"/>
  <c r="U337" i="2"/>
  <c r="T340" i="2"/>
  <c r="U345" i="2"/>
  <c r="T348" i="2"/>
  <c r="U353" i="2"/>
  <c r="T356" i="2"/>
  <c r="U361" i="2"/>
  <c r="T364" i="2"/>
  <c r="U369" i="2"/>
  <c r="T372" i="2"/>
  <c r="U377" i="2"/>
  <c r="T380" i="2"/>
  <c r="U385" i="2"/>
  <c r="T388" i="2"/>
  <c r="U393" i="2"/>
  <c r="T396" i="2"/>
  <c r="U401" i="2"/>
  <c r="T404" i="2"/>
  <c r="U409" i="2"/>
  <c r="T412" i="2"/>
  <c r="U417" i="2"/>
  <c r="T420" i="2"/>
  <c r="U425" i="2"/>
  <c r="T428" i="2"/>
  <c r="U433" i="2"/>
  <c r="T436" i="2"/>
  <c r="U441" i="2"/>
  <c r="T444" i="2"/>
  <c r="U449" i="2"/>
  <c r="T452" i="2"/>
  <c r="U457" i="2"/>
  <c r="T460" i="2"/>
  <c r="U465" i="2"/>
  <c r="T468" i="2"/>
  <c r="U473" i="2"/>
  <c r="T476" i="2"/>
  <c r="U481" i="2"/>
  <c r="T484" i="2"/>
  <c r="U489" i="2"/>
  <c r="T492" i="2"/>
  <c r="U497" i="2"/>
  <c r="T500" i="2"/>
  <c r="U505" i="2"/>
  <c r="T508" i="2"/>
  <c r="U513" i="2"/>
  <c r="T516" i="2"/>
  <c r="U521" i="2"/>
  <c r="T524" i="2"/>
  <c r="U529" i="2"/>
  <c r="T532" i="2"/>
  <c r="U537" i="2"/>
  <c r="T540" i="2"/>
  <c r="U545" i="2"/>
  <c r="T548" i="2"/>
  <c r="U553" i="2"/>
  <c r="T556" i="2"/>
  <c r="U561" i="2"/>
  <c r="T564" i="2"/>
  <c r="U569" i="2"/>
  <c r="T572" i="2"/>
  <c r="U577" i="2"/>
  <c r="T580" i="2"/>
  <c r="U585" i="2"/>
  <c r="T588" i="2"/>
  <c r="U593" i="2"/>
  <c r="T596" i="2"/>
  <c r="U601" i="2"/>
  <c r="T604" i="2"/>
  <c r="T609" i="2"/>
  <c r="U614" i="2"/>
  <c r="T625" i="2"/>
  <c r="U630" i="2"/>
  <c r="T641" i="2"/>
  <c r="U646" i="2"/>
  <c r="T657" i="2"/>
  <c r="U662" i="2"/>
  <c r="T673" i="2"/>
  <c r="U678" i="2"/>
  <c r="T689" i="2"/>
  <c r="U694" i="2"/>
  <c r="T705" i="2"/>
  <c r="U710" i="2"/>
  <c r="T721" i="2"/>
  <c r="U726" i="2"/>
  <c r="T737" i="2"/>
  <c r="U742" i="2"/>
  <c r="T753" i="2"/>
  <c r="U758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8" i="2"/>
  <c r="T101" i="2"/>
  <c r="U106" i="2"/>
  <c r="T109" i="2"/>
  <c r="U114" i="2"/>
  <c r="T117" i="2"/>
  <c r="U122" i="2"/>
  <c r="T125" i="2"/>
  <c r="U130" i="2"/>
  <c r="T133" i="2"/>
  <c r="U138" i="2"/>
  <c r="T141" i="2"/>
  <c r="U146" i="2"/>
  <c r="T149" i="2"/>
  <c r="U154" i="2"/>
  <c r="T157" i="2"/>
  <c r="U162" i="2"/>
  <c r="T165" i="2"/>
  <c r="U170" i="2"/>
  <c r="T173" i="2"/>
  <c r="U178" i="2"/>
  <c r="T181" i="2"/>
  <c r="U186" i="2"/>
  <c r="T189" i="2"/>
  <c r="U194" i="2"/>
  <c r="T197" i="2"/>
  <c r="U202" i="2"/>
  <c r="T205" i="2"/>
  <c r="U210" i="2"/>
  <c r="T213" i="2"/>
  <c r="U218" i="2"/>
  <c r="T221" i="2"/>
  <c r="U226" i="2"/>
  <c r="T229" i="2"/>
  <c r="U234" i="2"/>
  <c r="T237" i="2"/>
  <c r="U242" i="2"/>
  <c r="T245" i="2"/>
  <c r="U250" i="2"/>
  <c r="T253" i="2"/>
  <c r="U258" i="2"/>
  <c r="T261" i="2"/>
  <c r="U266" i="2"/>
  <c r="T269" i="2"/>
  <c r="U274" i="2"/>
  <c r="T277" i="2"/>
  <c r="U282" i="2"/>
  <c r="T285" i="2"/>
  <c r="U290" i="2"/>
  <c r="T293" i="2"/>
  <c r="U298" i="2"/>
  <c r="T301" i="2"/>
  <c r="U306" i="2"/>
  <c r="T309" i="2"/>
  <c r="U314" i="2"/>
  <c r="T317" i="2"/>
  <c r="U322" i="2"/>
  <c r="T325" i="2"/>
  <c r="U330" i="2"/>
  <c r="T333" i="2"/>
  <c r="U338" i="2"/>
  <c r="T341" i="2"/>
  <c r="U346" i="2"/>
  <c r="T349" i="2"/>
  <c r="U354" i="2"/>
  <c r="T357" i="2"/>
  <c r="U362" i="2"/>
  <c r="T365" i="2"/>
  <c r="U370" i="2"/>
  <c r="T373" i="2"/>
  <c r="U378" i="2"/>
  <c r="T381" i="2"/>
  <c r="U386" i="2"/>
  <c r="T389" i="2"/>
  <c r="U394" i="2"/>
  <c r="T397" i="2"/>
  <c r="U402" i="2"/>
  <c r="T405" i="2"/>
  <c r="U410" i="2"/>
  <c r="T413" i="2"/>
  <c r="U418" i="2"/>
  <c r="T421" i="2"/>
  <c r="U426" i="2"/>
  <c r="T429" i="2"/>
  <c r="U434" i="2"/>
  <c r="T437" i="2"/>
  <c r="U442" i="2"/>
  <c r="T445" i="2"/>
  <c r="U450" i="2"/>
  <c r="T453" i="2"/>
  <c r="U458" i="2"/>
  <c r="T461" i="2"/>
  <c r="U466" i="2"/>
  <c r="T469" i="2"/>
  <c r="U474" i="2"/>
  <c r="T477" i="2"/>
  <c r="U482" i="2"/>
  <c r="T485" i="2"/>
  <c r="U490" i="2"/>
  <c r="T493" i="2"/>
  <c r="U498" i="2"/>
  <c r="T501" i="2"/>
  <c r="U506" i="2"/>
  <c r="T509" i="2"/>
  <c r="U514" i="2"/>
  <c r="T517" i="2"/>
  <c r="U522" i="2"/>
  <c r="T525" i="2"/>
  <c r="U530" i="2"/>
  <c r="T533" i="2"/>
  <c r="U538" i="2"/>
  <c r="T541" i="2"/>
  <c r="U546" i="2"/>
  <c r="T549" i="2"/>
  <c r="U554" i="2"/>
  <c r="T557" i="2"/>
  <c r="U562" i="2"/>
  <c r="T565" i="2"/>
  <c r="U570" i="2"/>
  <c r="T573" i="2"/>
  <c r="U578" i="2"/>
  <c r="T581" i="2"/>
  <c r="U586" i="2"/>
  <c r="T589" i="2"/>
  <c r="U594" i="2"/>
  <c r="T597" i="2"/>
  <c r="U602" i="2"/>
  <c r="T605" i="2"/>
  <c r="U610" i="2"/>
  <c r="T621" i="2"/>
  <c r="U626" i="2"/>
  <c r="T637" i="2"/>
  <c r="U642" i="2"/>
  <c r="T653" i="2"/>
  <c r="U658" i="2"/>
  <c r="T669" i="2"/>
  <c r="U674" i="2"/>
  <c r="T685" i="2"/>
  <c r="U690" i="2"/>
  <c r="T701" i="2"/>
  <c r="U706" i="2"/>
  <c r="T717" i="2"/>
  <c r="U722" i="2"/>
  <c r="T733" i="2"/>
  <c r="U738" i="2"/>
  <c r="T749" i="2"/>
  <c r="U754" i="2"/>
  <c r="T9" i="2"/>
  <c r="U10" i="2"/>
  <c r="U11" i="2"/>
  <c r="U12" i="2"/>
  <c r="T21" i="2"/>
  <c r="T22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L13" i="2" l="1"/>
  <c r="L15" i="2"/>
  <c r="L16" i="2"/>
  <c r="L18" i="2"/>
  <c r="L19" i="2"/>
  <c r="L20" i="2"/>
  <c r="L4" i="2"/>
  <c r="L8" i="2"/>
  <c r="L3" i="2"/>
  <c r="L5" i="2"/>
  <c r="L6" i="2"/>
  <c r="L7" i="2"/>
  <c r="L14" i="2"/>
  <c r="L17" i="2"/>
  <c r="H3" i="2"/>
  <c r="B6" i="2"/>
  <c r="D18" i="2" s="1"/>
  <c r="L9" i="2"/>
  <c r="L10" i="2"/>
  <c r="L11" i="2"/>
  <c r="L12" i="2"/>
  <c r="D24" i="2"/>
  <c r="Q4" i="2"/>
  <c r="P165" i="11"/>
  <c r="P164" i="11"/>
  <c r="P163" i="11"/>
  <c r="P162" i="11"/>
  <c r="P161" i="11"/>
  <c r="P160" i="11"/>
  <c r="P159" i="11"/>
  <c r="P158" i="11"/>
  <c r="P157" i="11"/>
  <c r="P152" i="11"/>
  <c r="P151" i="11"/>
  <c r="P150" i="11"/>
  <c r="P178" i="11" s="1"/>
  <c r="P149" i="11"/>
  <c r="P148" i="11"/>
  <c r="P147" i="11"/>
  <c r="P146" i="11"/>
  <c r="P174" i="11" s="1"/>
  <c r="P145" i="11"/>
  <c r="P144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43" i="11" s="1"/>
  <c r="Z121" i="11"/>
  <c r="Z156" i="11" s="1"/>
  <c r="Z171" i="11" s="1"/>
  <c r="Y121" i="11"/>
  <c r="Y130" i="11" s="1"/>
  <c r="X121" i="11"/>
  <c r="X143" i="11" s="1"/>
  <c r="W121" i="11"/>
  <c r="W143" i="11" s="1"/>
  <c r="V121" i="11"/>
  <c r="V156" i="11" s="1"/>
  <c r="V171" i="11" s="1"/>
  <c r="U121" i="11"/>
  <c r="U130" i="11" s="1"/>
  <c r="T121" i="11"/>
  <c r="T143" i="11" s="1"/>
  <c r="S121" i="11"/>
  <c r="S143" i="11" s="1"/>
  <c r="R121" i="11"/>
  <c r="R156" i="11" s="1"/>
  <c r="R171" i="11" s="1"/>
  <c r="Q121" i="11"/>
  <c r="Q130" i="11" s="1"/>
  <c r="Z108" i="11"/>
  <c r="Z144" i="11" s="1"/>
  <c r="Z153" i="11" s="1"/>
  <c r="V108" i="11"/>
  <c r="V144" i="11" s="1"/>
  <c r="V153" i="11" s="1"/>
  <c r="R108" i="11"/>
  <c r="R144" i="11" s="1"/>
  <c r="R153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Q100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C41" i="11" s="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C29" i="11" s="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C25" i="11" s="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C21" i="11" s="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C17" i="11" s="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C15" i="11" s="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C13" i="11" s="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AC9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C8" i="11" s="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C4" i="11" s="1"/>
  <c r="AB3" i="11"/>
  <c r="AA3" i="11"/>
  <c r="Z3" i="11"/>
  <c r="Y3" i="11"/>
  <c r="X3" i="11"/>
  <c r="W3" i="11"/>
  <c r="V3" i="11"/>
  <c r="U3" i="11"/>
  <c r="T3" i="11"/>
  <c r="S3" i="11"/>
  <c r="R3" i="11"/>
  <c r="Q3" i="11"/>
  <c r="AC3" i="11" s="1"/>
  <c r="R7" i="19"/>
  <c r="R4" i="19"/>
  <c r="R3" i="19"/>
  <c r="R20" i="19"/>
  <c r="R10" i="19"/>
  <c r="R8" i="19"/>
  <c r="R14" i="19"/>
  <c r="R26" i="19"/>
  <c r="R11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E2" i="19"/>
  <c r="E6" i="19"/>
  <c r="E9" i="19"/>
  <c r="P9" i="2"/>
  <c r="G23" i="2"/>
  <c r="K26" i="11"/>
  <c r="K22" i="11"/>
  <c r="K18" i="11"/>
  <c r="K23" i="11"/>
  <c r="K19" i="11"/>
  <c r="K20" i="11"/>
  <c r="K24" i="11"/>
  <c r="AI606" i="11"/>
  <c r="AJ595" i="11"/>
  <c r="AI590" i="11"/>
  <c r="AJ579" i="11"/>
  <c r="AI574" i="11"/>
  <c r="AJ563" i="11"/>
  <c r="AI558" i="11"/>
  <c r="AJ547" i="11"/>
  <c r="AI542" i="11"/>
  <c r="AJ531" i="11"/>
  <c r="AI526" i="11"/>
  <c r="AJ515" i="11"/>
  <c r="AI510" i="11"/>
  <c r="AJ499" i="11"/>
  <c r="AI494" i="11"/>
  <c r="AJ483" i="11"/>
  <c r="AI478" i="11"/>
  <c r="AJ467" i="11"/>
  <c r="AI462" i="11"/>
  <c r="AJ451" i="11"/>
  <c r="AI446" i="11"/>
  <c r="AJ435" i="11"/>
  <c r="AI430" i="11"/>
  <c r="AJ419" i="11"/>
  <c r="AI414" i="11"/>
  <c r="AJ403" i="11"/>
  <c r="AI398" i="11"/>
  <c r="AJ387" i="11"/>
  <c r="AI382" i="11"/>
  <c r="AJ371" i="11"/>
  <c r="AI366" i="11"/>
  <c r="AJ355" i="11"/>
  <c r="AI350" i="11"/>
  <c r="AJ339" i="11"/>
  <c r="AI334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45" i="11"/>
  <c r="AJ44" i="11"/>
  <c r="AI39" i="11"/>
  <c r="AJ38" i="11"/>
  <c r="AI37" i="11"/>
  <c r="AI33" i="11"/>
  <c r="AJ32" i="11"/>
  <c r="AJ31" i="11"/>
  <c r="AI30" i="11"/>
  <c r="AI28" i="11"/>
  <c r="AI27" i="11"/>
  <c r="AI26" i="11"/>
  <c r="K25" i="11"/>
  <c r="AJ23" i="11"/>
  <c r="AI22" i="11"/>
  <c r="K21" i="11"/>
  <c r="AJ19" i="11"/>
  <c r="AI18" i="11"/>
  <c r="AI4" i="11"/>
  <c r="AI8" i="11"/>
  <c r="AI12" i="11"/>
  <c r="AI20" i="11"/>
  <c r="AI24" i="11"/>
  <c r="AI35" i="11"/>
  <c r="AI42" i="11"/>
  <c r="AI43" i="11"/>
  <c r="AI53" i="11"/>
  <c r="AI102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24" i="11"/>
  <c r="AI128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7" i="11"/>
  <c r="AI191" i="11"/>
  <c r="AI195" i="11"/>
  <c r="AI199" i="11"/>
  <c r="AI203" i="11"/>
  <c r="AI207" i="11"/>
  <c r="AI211" i="11"/>
  <c r="AI215" i="11"/>
  <c r="AI219" i="11"/>
  <c r="AI223" i="11"/>
  <c r="AI227" i="11"/>
  <c r="AI231" i="11"/>
  <c r="AI235" i="11"/>
  <c r="AI239" i="11"/>
  <c r="AI243" i="11"/>
  <c r="AI247" i="11"/>
  <c r="AI251" i="11"/>
  <c r="AI255" i="11"/>
  <c r="AI259" i="11"/>
  <c r="AI263" i="11"/>
  <c r="AI267" i="11"/>
  <c r="AI271" i="11"/>
  <c r="AI275" i="11"/>
  <c r="AI279" i="11"/>
  <c r="AI283" i="11"/>
  <c r="AI287" i="11"/>
  <c r="AI291" i="11"/>
  <c r="AI295" i="11"/>
  <c r="AI299" i="11"/>
  <c r="AI303" i="11"/>
  <c r="AI307" i="11"/>
  <c r="AI311" i="11"/>
  <c r="AI315" i="11"/>
  <c r="AI319" i="11"/>
  <c r="AI323" i="11"/>
  <c r="AI327" i="11"/>
  <c r="AI342" i="11"/>
  <c r="AI358" i="11"/>
  <c r="AI374" i="11"/>
  <c r="AI390" i="11"/>
  <c r="AI406" i="11"/>
  <c r="AI422" i="11"/>
  <c r="AI438" i="11"/>
  <c r="AI454" i="11"/>
  <c r="AI470" i="11"/>
  <c r="AI486" i="11"/>
  <c r="AI502" i="11"/>
  <c r="AI518" i="11"/>
  <c r="AI534" i="11"/>
  <c r="AI550" i="11"/>
  <c r="AI566" i="11"/>
  <c r="AI582" i="11"/>
  <c r="AI598" i="11"/>
  <c r="AI7" i="11"/>
  <c r="AI5" i="11"/>
  <c r="AI9" i="11"/>
  <c r="AI13" i="11"/>
  <c r="AI15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296" i="11"/>
  <c r="AI300" i="11"/>
  <c r="AI304" i="11"/>
  <c r="AI308" i="11"/>
  <c r="AI312" i="11"/>
  <c r="AI316" i="11"/>
  <c r="AI320" i="11"/>
  <c r="AI324" i="11"/>
  <c r="AI326" i="11"/>
  <c r="AI330" i="11"/>
  <c r="AI346" i="11"/>
  <c r="AI362" i="11"/>
  <c r="AI378" i="11"/>
  <c r="AI394" i="11"/>
  <c r="AI410" i="11"/>
  <c r="AI426" i="11"/>
  <c r="AI442" i="11"/>
  <c r="AI458" i="11"/>
  <c r="AI474" i="11"/>
  <c r="AI490" i="11"/>
  <c r="AI506" i="11"/>
  <c r="AI522" i="11"/>
  <c r="AI538" i="11"/>
  <c r="AI554" i="11"/>
  <c r="AI570" i="11"/>
  <c r="AI586" i="11"/>
  <c r="AI602" i="11"/>
  <c r="AI6" i="11"/>
  <c r="AI10" i="11"/>
  <c r="AI14" i="11"/>
  <c r="AI16" i="11"/>
  <c r="AJ6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6" i="11"/>
  <c r="AJ180" i="11"/>
  <c r="AJ181" i="11"/>
  <c r="AJ185" i="11"/>
  <c r="AJ189" i="11"/>
  <c r="AJ193" i="11"/>
  <c r="AJ197" i="11"/>
  <c r="AJ201" i="11"/>
  <c r="AJ205" i="11"/>
  <c r="AJ209" i="11"/>
  <c r="AJ213" i="11"/>
  <c r="AJ217" i="11"/>
  <c r="AJ221" i="11"/>
  <c r="AJ225" i="11"/>
  <c r="AJ229" i="11"/>
  <c r="AJ233" i="11"/>
  <c r="AJ237" i="11"/>
  <c r="AJ241" i="11"/>
  <c r="AJ245" i="11"/>
  <c r="AJ249" i="11"/>
  <c r="AJ253" i="11"/>
  <c r="AJ257" i="11"/>
  <c r="AJ261" i="11"/>
  <c r="AJ265" i="11"/>
  <c r="AJ269" i="11"/>
  <c r="AJ273" i="11"/>
  <c r="AJ277" i="11"/>
  <c r="AJ281" i="11"/>
  <c r="AJ285" i="11"/>
  <c r="AJ289" i="11"/>
  <c r="AJ293" i="11"/>
  <c r="AJ297" i="11"/>
  <c r="AJ301" i="11"/>
  <c r="AJ305" i="11"/>
  <c r="AJ309" i="11"/>
  <c r="AJ313" i="11"/>
  <c r="AJ317" i="11"/>
  <c r="AJ321" i="11"/>
  <c r="AJ335" i="11"/>
  <c r="AJ351" i="11"/>
  <c r="AJ367" i="11"/>
  <c r="AJ383" i="11"/>
  <c r="AJ399" i="11"/>
  <c r="AJ415" i="11"/>
  <c r="AJ431" i="11"/>
  <c r="AJ447" i="11"/>
  <c r="AJ463" i="11"/>
  <c r="AJ479" i="11"/>
  <c r="AJ495" i="11"/>
  <c r="AJ511" i="11"/>
  <c r="AJ527" i="11"/>
  <c r="AJ543" i="11"/>
  <c r="AJ559" i="11"/>
  <c r="AJ575" i="11"/>
  <c r="AJ591" i="11"/>
  <c r="AJ607" i="11"/>
  <c r="AJ7" i="11"/>
  <c r="AJ11" i="11"/>
  <c r="AJ10" i="11"/>
  <c r="AJ18" i="11"/>
  <c r="AJ22" i="11"/>
  <c r="AJ5" i="11"/>
  <c r="AJ9" i="11"/>
  <c r="AJ13" i="11"/>
  <c r="AJ14" i="11"/>
  <c r="AJ15" i="11"/>
  <c r="AJ16" i="11"/>
  <c r="AJ17" i="11"/>
  <c r="AJ21" i="11"/>
  <c r="AJ25" i="11"/>
  <c r="AJ29" i="11"/>
  <c r="AJ34" i="11"/>
  <c r="AJ36" i="11"/>
  <c r="AJ40" i="11"/>
  <c r="AJ41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78" i="11"/>
  <c r="AJ80" i="11"/>
  <c r="AJ82" i="11"/>
  <c r="AJ84" i="11"/>
  <c r="AJ86" i="11"/>
  <c r="AJ88" i="11"/>
  <c r="AJ90" i="11"/>
  <c r="AJ92" i="11"/>
  <c r="AJ94" i="11"/>
  <c r="AJ96" i="11"/>
  <c r="AJ98" i="11"/>
  <c r="AJ100" i="11"/>
  <c r="AJ103" i="11"/>
  <c r="AJ118" i="11"/>
  <c r="AJ120" i="11"/>
  <c r="AJ125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8" i="11"/>
  <c r="AJ192" i="11"/>
  <c r="AJ196" i="11"/>
  <c r="AJ200" i="11"/>
  <c r="AJ204" i="11"/>
  <c r="AJ208" i="11"/>
  <c r="AJ212" i="11"/>
  <c r="AJ216" i="11"/>
  <c r="AJ220" i="11"/>
  <c r="AJ224" i="11"/>
  <c r="AJ228" i="11"/>
  <c r="AJ232" i="11"/>
  <c r="AJ236" i="11"/>
  <c r="AJ240" i="11"/>
  <c r="AJ244" i="11"/>
  <c r="AJ248" i="11"/>
  <c r="AJ252" i="11"/>
  <c r="AJ256" i="11"/>
  <c r="AJ260" i="11"/>
  <c r="AJ264" i="11"/>
  <c r="AJ268" i="11"/>
  <c r="AJ272" i="11"/>
  <c r="AJ276" i="11"/>
  <c r="AJ280" i="11"/>
  <c r="AJ284" i="11"/>
  <c r="AJ288" i="11"/>
  <c r="AJ292" i="11"/>
  <c r="AJ296" i="11"/>
  <c r="AJ300" i="11"/>
  <c r="AJ304" i="11"/>
  <c r="AJ308" i="11"/>
  <c r="AJ312" i="11"/>
  <c r="AJ316" i="11"/>
  <c r="AJ320" i="11"/>
  <c r="AJ324" i="11"/>
  <c r="AJ331" i="11"/>
  <c r="AJ347" i="11"/>
  <c r="AJ363" i="11"/>
  <c r="AJ379" i="11"/>
  <c r="AJ395" i="11"/>
  <c r="AJ411" i="11"/>
  <c r="AJ427" i="11"/>
  <c r="AJ443" i="11"/>
  <c r="AJ459" i="11"/>
  <c r="AJ475" i="11"/>
  <c r="AJ491" i="11"/>
  <c r="AJ507" i="11"/>
  <c r="AJ523" i="11"/>
  <c r="AJ539" i="11"/>
  <c r="AJ555" i="11"/>
  <c r="AJ571" i="11"/>
  <c r="AJ587" i="11"/>
  <c r="AJ603" i="11"/>
  <c r="AJ4" i="11"/>
  <c r="AJ8" i="11"/>
  <c r="D16" i="2" l="1"/>
  <c r="D14" i="2"/>
  <c r="D19" i="2"/>
  <c r="D17" i="2"/>
  <c r="D15" i="2"/>
  <c r="D22" i="2"/>
  <c r="D21" i="2"/>
  <c r="D20" i="2"/>
  <c r="D13" i="2"/>
  <c r="D23" i="2"/>
  <c r="D12" i="2"/>
  <c r="D11" i="2"/>
  <c r="D10" i="2"/>
  <c r="H36" i="11"/>
  <c r="H38" i="11" s="1"/>
  <c r="S134" i="11"/>
  <c r="W134" i="11"/>
  <c r="AA134" i="11"/>
  <c r="AC58" i="11"/>
  <c r="U131" i="11"/>
  <c r="Y131" i="11"/>
  <c r="AC62" i="11"/>
  <c r="U136" i="11"/>
  <c r="Y136" i="11"/>
  <c r="U137" i="11"/>
  <c r="Y137" i="11"/>
  <c r="AC64" i="11"/>
  <c r="AC70" i="11"/>
  <c r="Q139" i="11"/>
  <c r="AC72" i="11"/>
  <c r="U139" i="11"/>
  <c r="Y139" i="11"/>
  <c r="AC74" i="11"/>
  <c r="AC76" i="11"/>
  <c r="Y135" i="11"/>
  <c r="AC78" i="11"/>
  <c r="AC80" i="11"/>
  <c r="T134" i="11"/>
  <c r="X134" i="11"/>
  <c r="AB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U134" i="11"/>
  <c r="Y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4" i="11"/>
  <c r="AC95" i="11"/>
  <c r="R134" i="11"/>
  <c r="V134" i="11"/>
  <c r="Z134" i="11"/>
  <c r="T131" i="11"/>
  <c r="X131" i="11"/>
  <c r="AB131" i="11"/>
  <c r="AB136" i="11"/>
  <c r="T137" i="11"/>
  <c r="AB137" i="11"/>
  <c r="T139" i="11"/>
  <c r="X139" i="11"/>
  <c r="AB139" i="11"/>
  <c r="AC87" i="11"/>
  <c r="E21" i="11"/>
  <c r="F21" i="11" s="1"/>
  <c r="L21" i="11"/>
  <c r="E25" i="11"/>
  <c r="F25" i="11" s="1"/>
  <c r="L25" i="11"/>
  <c r="F3" i="11"/>
  <c r="F4" i="11"/>
  <c r="F8" i="11"/>
  <c r="F12" i="11"/>
  <c r="E24" i="11"/>
  <c r="F24" i="11" s="1"/>
  <c r="L24" i="11"/>
  <c r="F13" i="11"/>
  <c r="E20" i="11"/>
  <c r="F20" i="11" s="1"/>
  <c r="L20" i="11"/>
  <c r="F7" i="11"/>
  <c r="F11" i="11"/>
  <c r="E19" i="11"/>
  <c r="F19" i="11" s="1"/>
  <c r="L19" i="11"/>
  <c r="E23" i="11"/>
  <c r="L23" i="11"/>
  <c r="Z101" i="11"/>
  <c r="V101" i="11"/>
  <c r="R101" i="11"/>
  <c r="F5" i="11"/>
  <c r="F9" i="11"/>
  <c r="F6" i="11"/>
  <c r="F10" i="11"/>
  <c r="E18" i="11"/>
  <c r="F18" i="11" s="1"/>
  <c r="L18" i="11"/>
  <c r="E22" i="11"/>
  <c r="F22" i="11" s="1"/>
  <c r="L22" i="11"/>
  <c r="F23" i="11"/>
  <c r="E26" i="11"/>
  <c r="F26" i="11" s="1"/>
  <c r="L26" i="11"/>
  <c r="I32" i="11"/>
  <c r="H31" i="11"/>
  <c r="S101" i="11"/>
  <c r="W101" i="11"/>
  <c r="AA101" i="11"/>
  <c r="T101" i="11"/>
  <c r="X101" i="11"/>
  <c r="AB101" i="11"/>
  <c r="I38" i="11"/>
  <c r="I37" i="11"/>
  <c r="H37" i="11"/>
  <c r="AC100" i="11"/>
  <c r="U101" i="11"/>
  <c r="Y101" i="11"/>
  <c r="AC20" i="11"/>
  <c r="AC24" i="11"/>
  <c r="AC35" i="11"/>
  <c r="AC42" i="11"/>
  <c r="AC43" i="11"/>
  <c r="Q61" i="11"/>
  <c r="AC61" i="11" s="1"/>
  <c r="Q99" i="11"/>
  <c r="AC99" i="11" s="1"/>
  <c r="Q101" i="11"/>
  <c r="AC101" i="11" s="1"/>
  <c r="Q108" i="11"/>
  <c r="U108" i="11"/>
  <c r="Y108" i="11"/>
  <c r="R130" i="11"/>
  <c r="V130" i="11"/>
  <c r="Z130" i="11"/>
  <c r="Q143" i="11"/>
  <c r="U143" i="11"/>
  <c r="Y143" i="11"/>
  <c r="S156" i="11"/>
  <c r="S171" i="11" s="1"/>
  <c r="W156" i="11"/>
  <c r="W171" i="11" s="1"/>
  <c r="AA156" i="11"/>
  <c r="AA171" i="11" s="1"/>
  <c r="P175" i="11"/>
  <c r="P179" i="11"/>
  <c r="AC32" i="11"/>
  <c r="AC38" i="11"/>
  <c r="AC44" i="11"/>
  <c r="AC46" i="11"/>
  <c r="AC48" i="11"/>
  <c r="AC50" i="11"/>
  <c r="AC51" i="11"/>
  <c r="AC52" i="11"/>
  <c r="R117" i="11"/>
  <c r="V117" i="11"/>
  <c r="Z117" i="11"/>
  <c r="S130" i="11"/>
  <c r="W130" i="11"/>
  <c r="AA130" i="11"/>
  <c r="R143" i="11"/>
  <c r="V143" i="11"/>
  <c r="Z143" i="11"/>
  <c r="T156" i="11"/>
  <c r="T171" i="11" s="1"/>
  <c r="X156" i="11"/>
  <c r="X171" i="11" s="1"/>
  <c r="AB156" i="11"/>
  <c r="AB171" i="11" s="1"/>
  <c r="P172" i="11"/>
  <c r="P176" i="11"/>
  <c r="P180" i="11"/>
  <c r="AC12" i="11"/>
  <c r="AC6" i="11"/>
  <c r="AC10" i="11"/>
  <c r="AC18" i="11"/>
  <c r="AC22" i="11"/>
  <c r="AC26" i="11"/>
  <c r="AC28" i="11"/>
  <c r="AC30" i="11"/>
  <c r="S108" i="11"/>
  <c r="S117" i="11" s="1"/>
  <c r="W108" i="11"/>
  <c r="W117" i="11" s="1"/>
  <c r="AA108" i="11"/>
  <c r="AA117" i="11" s="1"/>
  <c r="T130" i="11"/>
  <c r="X130" i="11"/>
  <c r="AB130" i="11"/>
  <c r="W144" i="11"/>
  <c r="W153" i="11" s="1"/>
  <c r="Q156" i="11"/>
  <c r="Q171" i="11" s="1"/>
  <c r="U156" i="11"/>
  <c r="U171" i="11" s="1"/>
  <c r="Y156" i="11"/>
  <c r="Y171" i="11" s="1"/>
  <c r="P173" i="11"/>
  <c r="P177" i="11"/>
  <c r="T108" i="11"/>
  <c r="T117" i="11" s="1"/>
  <c r="X108" i="11"/>
  <c r="X117" i="11" s="1"/>
  <c r="AB108" i="11"/>
  <c r="AB117" i="11" s="1"/>
  <c r="T144" i="11"/>
  <c r="T153" i="11" s="1"/>
  <c r="I31" i="11" l="1"/>
  <c r="J32" i="11" s="1"/>
  <c r="F33" i="11" s="1"/>
  <c r="X144" i="11"/>
  <c r="X153" i="11" s="1"/>
  <c r="J38" i="11"/>
  <c r="AC88" i="11"/>
  <c r="AC60" i="11"/>
  <c r="X135" i="11"/>
  <c r="AC89" i="11"/>
  <c r="AC79" i="11"/>
  <c r="AC71" i="11"/>
  <c r="Q137" i="11"/>
  <c r="AC63" i="11"/>
  <c r="Q134" i="11"/>
  <c r="AC55" i="11"/>
  <c r="U135" i="11"/>
  <c r="AC86" i="11"/>
  <c r="AC56" i="11"/>
  <c r="T135" i="11"/>
  <c r="AC96" i="11"/>
  <c r="T136" i="11"/>
  <c r="AC97" i="11"/>
  <c r="AC85" i="11"/>
  <c r="Q135" i="11"/>
  <c r="AC77" i="11"/>
  <c r="AC69" i="11"/>
  <c r="AC68" i="11"/>
  <c r="AC98" i="11"/>
  <c r="AC90" i="11"/>
  <c r="X136" i="11"/>
  <c r="AC67" i="11"/>
  <c r="AC93" i="11"/>
  <c r="AC83" i="11"/>
  <c r="AC75" i="11"/>
  <c r="Q131" i="11"/>
  <c r="AC59" i="11"/>
  <c r="AC92" i="11"/>
  <c r="AC66" i="11"/>
  <c r="Q136" i="11"/>
  <c r="AB135" i="11"/>
  <c r="AC94" i="11"/>
  <c r="X137" i="11"/>
  <c r="AC91" i="11"/>
  <c r="AC81" i="11"/>
  <c r="AC73" i="11"/>
  <c r="AC65" i="11"/>
  <c r="AC57" i="11"/>
  <c r="F32" i="11"/>
  <c r="G20" i="11" s="1"/>
  <c r="Z157" i="11"/>
  <c r="Y144" i="11"/>
  <c r="Y153" i="11" s="1"/>
  <c r="Y117" i="11"/>
  <c r="S144" i="11"/>
  <c r="S153" i="11" s="1"/>
  <c r="U144" i="11"/>
  <c r="U153" i="11" s="1"/>
  <c r="U117" i="11"/>
  <c r="X157" i="11"/>
  <c r="V157" i="11"/>
  <c r="AC139" i="11"/>
  <c r="AB144" i="11"/>
  <c r="AB153" i="11" s="1"/>
  <c r="T157" i="11"/>
  <c r="R157" i="11"/>
  <c r="Q144" i="11"/>
  <c r="Q117" i="11"/>
  <c r="AC108" i="11"/>
  <c r="AA144" i="11"/>
  <c r="AA153" i="11" s="1"/>
  <c r="W157" i="11"/>
  <c r="B30" i="11"/>
  <c r="G23" i="11" l="1"/>
  <c r="U157" i="11"/>
  <c r="G19" i="11"/>
  <c r="Q153" i="11"/>
  <c r="AC144" i="11"/>
  <c r="AC153" i="11" s="1"/>
  <c r="R172" i="11"/>
  <c r="R166" i="11"/>
  <c r="AA157" i="11"/>
  <c r="G18" i="11"/>
  <c r="G24" i="11"/>
  <c r="G26" i="11"/>
  <c r="W172" i="11"/>
  <c r="W166" i="11"/>
  <c r="V172" i="11"/>
  <c r="V166" i="11"/>
  <c r="Y157" i="11"/>
  <c r="Z172" i="11"/>
  <c r="Z166" i="11"/>
  <c r="G25" i="11"/>
  <c r="G22" i="11"/>
  <c r="AC137" i="11"/>
  <c r="AC117" i="11"/>
  <c r="X172" i="11"/>
  <c r="X166" i="11"/>
  <c r="G21" i="11"/>
  <c r="T172" i="11"/>
  <c r="T166" i="11"/>
  <c r="U172" i="11"/>
  <c r="U166" i="11"/>
  <c r="S157" i="11"/>
  <c r="AB157" i="11"/>
  <c r="F34" i="11"/>
  <c r="F36" i="11"/>
  <c r="F37" i="11" s="1"/>
  <c r="AC136" i="11"/>
  <c r="Q157" i="11"/>
  <c r="AC131" i="11"/>
  <c r="AC135" i="11"/>
  <c r="AC134" i="11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Q172" i="11" l="1"/>
  <c r="AC172" i="11" s="1"/>
  <c r="Q166" i="11"/>
  <c r="AC157" i="11"/>
  <c r="AC166" i="11" s="1"/>
  <c r="S172" i="11"/>
  <c r="S166" i="11"/>
  <c r="Z167" i="11"/>
  <c r="Z168" i="11"/>
  <c r="AB172" i="11"/>
  <c r="AB166" i="11"/>
  <c r="X167" i="11"/>
  <c r="X168" i="11"/>
  <c r="V167" i="11"/>
  <c r="V168" i="11"/>
  <c r="W168" i="11"/>
  <c r="W167" i="11"/>
  <c r="U167" i="11"/>
  <c r="U168" i="11"/>
  <c r="AA172" i="11"/>
  <c r="AA166" i="11"/>
  <c r="T167" i="11"/>
  <c r="T168" i="11"/>
  <c r="H26" i="11"/>
  <c r="H21" i="11"/>
  <c r="H18" i="11"/>
  <c r="H19" i="11"/>
  <c r="H25" i="11"/>
  <c r="H24" i="11"/>
  <c r="H23" i="11"/>
  <c r="H20" i="11"/>
  <c r="H22" i="11"/>
  <c r="Y172" i="11"/>
  <c r="Y166" i="11"/>
  <c r="R167" i="11"/>
  <c r="R168" i="11"/>
  <c r="I13" i="19"/>
  <c r="J10" i="19"/>
  <c r="I4" i="19"/>
  <c r="G8" i="19"/>
  <c r="H4" i="19"/>
  <c r="H14" i="19"/>
  <c r="D5" i="19"/>
  <c r="E5" i="19"/>
  <c r="G11" i="19"/>
  <c r="H12" i="19"/>
  <c r="G4" i="19"/>
  <c r="D14" i="19"/>
  <c r="E3" i="19"/>
  <c r="H15" i="19"/>
  <c r="E15" i="19"/>
  <c r="H8" i="19"/>
  <c r="E7" i="19"/>
  <c r="D12" i="19"/>
  <c r="H3" i="19"/>
  <c r="H13" i="19"/>
  <c r="G10" i="19"/>
  <c r="I7" i="19"/>
  <c r="G12" i="19"/>
  <c r="G5" i="19"/>
  <c r="J11" i="19"/>
  <c r="G7" i="19"/>
  <c r="J5" i="19"/>
  <c r="J7" i="19"/>
  <c r="G3" i="19"/>
  <c r="J8" i="19"/>
  <c r="J13" i="19"/>
  <c r="H10" i="19"/>
  <c r="E11" i="19"/>
  <c r="I5" i="19"/>
  <c r="I10" i="19"/>
  <c r="J14" i="19"/>
  <c r="D3" i="19"/>
  <c r="E13" i="19"/>
  <c r="J15" i="19"/>
  <c r="J3" i="19"/>
  <c r="D8" i="19"/>
  <c r="E4" i="19"/>
  <c r="I15" i="19"/>
  <c r="E12" i="19"/>
  <c r="J12" i="19"/>
  <c r="E10" i="19"/>
  <c r="I11" i="19"/>
  <c r="G14" i="19"/>
  <c r="G15" i="19"/>
  <c r="I8" i="19"/>
  <c r="E8" i="19"/>
  <c r="I12" i="19"/>
  <c r="H7" i="19"/>
  <c r="I14" i="19"/>
  <c r="D11" i="19"/>
  <c r="I3" i="19"/>
  <c r="H11" i="19"/>
  <c r="E14" i="19"/>
  <c r="J4" i="19"/>
  <c r="H5" i="19"/>
  <c r="D4" i="19"/>
  <c r="D13" i="19"/>
  <c r="D15" i="19"/>
  <c r="D7" i="19"/>
  <c r="D10" i="19"/>
  <c r="G13" i="19"/>
  <c r="J18" i="11" l="1"/>
  <c r="I18" i="11"/>
  <c r="M18" i="11" s="1"/>
  <c r="Y167" i="11"/>
  <c r="Y168" i="11"/>
  <c r="I24" i="11"/>
  <c r="J24" i="11"/>
  <c r="J21" i="11"/>
  <c r="I21" i="11"/>
  <c r="AA168" i="11"/>
  <c r="AA167" i="11"/>
  <c r="J22" i="11"/>
  <c r="I22" i="11"/>
  <c r="J25" i="11"/>
  <c r="I25" i="11"/>
  <c r="M25" i="11" s="1"/>
  <c r="J26" i="11"/>
  <c r="I26" i="11"/>
  <c r="Q167" i="11"/>
  <c r="Q168" i="11"/>
  <c r="J23" i="11"/>
  <c r="I23" i="11"/>
  <c r="I20" i="11"/>
  <c r="J20" i="11"/>
  <c r="J19" i="11"/>
  <c r="I19" i="11"/>
  <c r="AB167" i="11"/>
  <c r="AB168" i="11"/>
  <c r="S168" i="11"/>
  <c r="S167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R27" i="19"/>
  <c r="R23" i="19"/>
  <c r="R19" i="19"/>
  <c r="D27" i="19"/>
  <c r="D21" i="19"/>
  <c r="D22" i="19"/>
  <c r="D26" i="19"/>
  <c r="R9" i="19"/>
  <c r="R5" i="19"/>
  <c r="D23" i="19"/>
  <c r="D24" i="19"/>
  <c r="R30" i="19"/>
  <c r="R22" i="19"/>
  <c r="R18" i="19"/>
  <c r="R6" i="19"/>
  <c r="R2" i="19"/>
  <c r="D20" i="19"/>
  <c r="D25" i="19"/>
  <c r="M19" i="11" l="1"/>
  <c r="M23" i="11"/>
  <c r="M26" i="11"/>
  <c r="M22" i="11"/>
  <c r="M21" i="11"/>
  <c r="Z115" i="11"/>
  <c r="V115" i="11"/>
  <c r="R115" i="11"/>
  <c r="R104" i="11"/>
  <c r="R138" i="11" s="1"/>
  <c r="AA104" i="11"/>
  <c r="AA138" i="11" s="1"/>
  <c r="X104" i="11"/>
  <c r="X138" i="11" s="1"/>
  <c r="Q104" i="11"/>
  <c r="Y115" i="11"/>
  <c r="S115" i="11"/>
  <c r="U104" i="11"/>
  <c r="U138" i="11" s="1"/>
  <c r="V104" i="11"/>
  <c r="V138" i="11" s="1"/>
  <c r="AB104" i="11"/>
  <c r="AB138" i="11" s="1"/>
  <c r="T115" i="11"/>
  <c r="Z104" i="11"/>
  <c r="Z138" i="11" s="1"/>
  <c r="S104" i="11"/>
  <c r="S138" i="11" s="1"/>
  <c r="Y104" i="11"/>
  <c r="Y138" i="11" s="1"/>
  <c r="Q115" i="11"/>
  <c r="AC115" i="11" s="1"/>
  <c r="AA115" i="11"/>
  <c r="X115" i="11"/>
  <c r="W104" i="11"/>
  <c r="W138" i="11" s="1"/>
  <c r="T104" i="11"/>
  <c r="T138" i="11" s="1"/>
  <c r="U115" i="11"/>
  <c r="AB115" i="11"/>
  <c r="W115" i="11"/>
  <c r="Z109" i="11"/>
  <c r="V109" i="11"/>
  <c r="R109" i="11"/>
  <c r="AA102" i="11"/>
  <c r="W102" i="11"/>
  <c r="S102" i="11"/>
  <c r="Z102" i="11"/>
  <c r="T102" i="11"/>
  <c r="Y102" i="11"/>
  <c r="Q109" i="11"/>
  <c r="AA109" i="11"/>
  <c r="X109" i="11"/>
  <c r="X102" i="11"/>
  <c r="U109" i="11"/>
  <c r="R102" i="11"/>
  <c r="AB102" i="11"/>
  <c r="Q102" i="11"/>
  <c r="Y109" i="11"/>
  <c r="S109" i="11"/>
  <c r="V102" i="11"/>
  <c r="U102" i="11"/>
  <c r="W109" i="11"/>
  <c r="T109" i="11"/>
  <c r="AB109" i="11"/>
  <c r="M20" i="11"/>
  <c r="M24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R16" i="19"/>
  <c r="R24" i="19"/>
  <c r="R12" i="19"/>
  <c r="R28" i="19"/>
  <c r="R132" i="11" l="1"/>
  <c r="Z132" i="11"/>
  <c r="S132" i="11"/>
  <c r="U132" i="11"/>
  <c r="AC102" i="11"/>
  <c r="Q132" i="11"/>
  <c r="X132" i="11"/>
  <c r="Y132" i="11"/>
  <c r="W132" i="11"/>
  <c r="V132" i="11"/>
  <c r="AB132" i="11"/>
  <c r="T132" i="11"/>
  <c r="AA132" i="11"/>
  <c r="AC104" i="11"/>
  <c r="Q138" i="11"/>
  <c r="Z113" i="11"/>
  <c r="V113" i="11"/>
  <c r="R113" i="11"/>
  <c r="Q113" i="11"/>
  <c r="AA113" i="11"/>
  <c r="X113" i="11"/>
  <c r="Y113" i="11"/>
  <c r="S113" i="11"/>
  <c r="W113" i="11"/>
  <c r="T113" i="11"/>
  <c r="U113" i="11"/>
  <c r="AB113" i="11"/>
  <c r="AC109" i="11"/>
  <c r="Z116" i="11"/>
  <c r="V116" i="11"/>
  <c r="R116" i="11"/>
  <c r="W116" i="11"/>
  <c r="Y116" i="11"/>
  <c r="T116" i="11"/>
  <c r="X116" i="11"/>
  <c r="Q116" i="11"/>
  <c r="AA116" i="11"/>
  <c r="AB116" i="11"/>
  <c r="U116" i="11"/>
  <c r="S116" i="11"/>
  <c r="Z111" i="11"/>
  <c r="V111" i="11"/>
  <c r="R111" i="11"/>
  <c r="Y111" i="11"/>
  <c r="S111" i="11"/>
  <c r="T111" i="11"/>
  <c r="W111" i="11"/>
  <c r="Q111" i="11"/>
  <c r="AA111" i="11"/>
  <c r="X111" i="11"/>
  <c r="U111" i="11"/>
  <c r="AB111" i="11"/>
  <c r="Z114" i="11"/>
  <c r="V114" i="11"/>
  <c r="R114" i="11"/>
  <c r="U114" i="11"/>
  <c r="AB114" i="11"/>
  <c r="S114" i="11"/>
  <c r="Y114" i="11"/>
  <c r="W114" i="11"/>
  <c r="T114" i="11"/>
  <c r="Q114" i="11"/>
  <c r="AA114" i="11"/>
  <c r="X114" i="11"/>
  <c r="Z112" i="11"/>
  <c r="V112" i="11"/>
  <c r="R112" i="11"/>
  <c r="W112" i="11"/>
  <c r="T112" i="11"/>
  <c r="Q112" i="11"/>
  <c r="U112" i="11"/>
  <c r="AB112" i="11"/>
  <c r="Y112" i="11"/>
  <c r="S112" i="11"/>
  <c r="AA112" i="11"/>
  <c r="X112" i="11"/>
  <c r="Z110" i="11"/>
  <c r="V110" i="11"/>
  <c r="R110" i="11"/>
  <c r="W103" i="11"/>
  <c r="W133" i="11" s="1"/>
  <c r="U110" i="11"/>
  <c r="X103" i="11"/>
  <c r="X133" i="11" s="1"/>
  <c r="AB110" i="11"/>
  <c r="Q103" i="11"/>
  <c r="R103" i="11"/>
  <c r="R133" i="11" s="1"/>
  <c r="AA103" i="11"/>
  <c r="AA133" i="11" s="1"/>
  <c r="Y110" i="11"/>
  <c r="V103" i="11"/>
  <c r="V133" i="11" s="1"/>
  <c r="U103" i="11"/>
  <c r="U133" i="11" s="1"/>
  <c r="W110" i="11"/>
  <c r="T110" i="11"/>
  <c r="Z103" i="11"/>
  <c r="Z133" i="11" s="1"/>
  <c r="S103" i="11"/>
  <c r="S133" i="11" s="1"/>
  <c r="Y103" i="11"/>
  <c r="Y133" i="11" s="1"/>
  <c r="AB103" i="11"/>
  <c r="AB133" i="11" s="1"/>
  <c r="Q110" i="11"/>
  <c r="T103" i="11"/>
  <c r="T133" i="11" s="1"/>
  <c r="AA110" i="11"/>
  <c r="X110" i="11"/>
  <c r="S110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C110" i="11" l="1"/>
  <c r="AC103" i="11"/>
  <c r="Q133" i="11"/>
  <c r="AC133" i="11" s="1"/>
  <c r="AC111" i="11"/>
  <c r="W145" i="11" s="1"/>
  <c r="W158" i="11" s="1"/>
  <c r="W173" i="11" s="1"/>
  <c r="W181" i="11" s="1"/>
  <c r="AC116" i="11"/>
  <c r="AB147" i="11" s="1"/>
  <c r="AB160" i="11" s="1"/>
  <c r="AB175" i="11" s="1"/>
  <c r="AA140" i="11"/>
  <c r="X145" i="11"/>
  <c r="X158" i="11" s="1"/>
  <c r="X173" i="11" s="1"/>
  <c r="V105" i="11"/>
  <c r="W140" i="11"/>
  <c r="X140" i="11"/>
  <c r="U140" i="11"/>
  <c r="S140" i="11"/>
  <c r="Z105" i="11"/>
  <c r="R105" i="11"/>
  <c r="AB146" i="11"/>
  <c r="AB159" i="11" s="1"/>
  <c r="AB174" i="11" s="1"/>
  <c r="AA105" i="11"/>
  <c r="AB140" i="11"/>
  <c r="AB145" i="11"/>
  <c r="AB158" i="11" s="1"/>
  <c r="AB173" i="11" s="1"/>
  <c r="Y140" i="11"/>
  <c r="Q105" i="11"/>
  <c r="U105" i="11"/>
  <c r="S105" i="11"/>
  <c r="Z140" i="11"/>
  <c r="X146" i="11"/>
  <c r="X159" i="11" s="1"/>
  <c r="X174" i="11" s="1"/>
  <c r="AA146" i="11"/>
  <c r="AA159" i="11" s="1"/>
  <c r="AA174" i="11" s="1"/>
  <c r="AC112" i="11"/>
  <c r="T146" i="11" s="1"/>
  <c r="T159" i="11" s="1"/>
  <c r="T174" i="11" s="1"/>
  <c r="AC114" i="11"/>
  <c r="R146" i="11" s="1"/>
  <c r="R159" i="11" s="1"/>
  <c r="R174" i="11" s="1"/>
  <c r="AC113" i="11"/>
  <c r="T105" i="11"/>
  <c r="AB105" i="11"/>
  <c r="Z145" i="11"/>
  <c r="Z158" i="11" s="1"/>
  <c r="Z173" i="11" s="1"/>
  <c r="Y105" i="11"/>
  <c r="AC132" i="11"/>
  <c r="Q140" i="11"/>
  <c r="Y145" i="11"/>
  <c r="Y158" i="11" s="1"/>
  <c r="Y173" i="11" s="1"/>
  <c r="U145" i="11"/>
  <c r="U158" i="11" s="1"/>
  <c r="U173" i="11" s="1"/>
  <c r="AA145" i="11"/>
  <c r="AA158" i="11" s="1"/>
  <c r="AA173" i="11" s="1"/>
  <c r="S146" i="11"/>
  <c r="S159" i="11" s="1"/>
  <c r="S174" i="11" s="1"/>
  <c r="Y146" i="11"/>
  <c r="Y159" i="11" s="1"/>
  <c r="Y174" i="11" s="1"/>
  <c r="W146" i="11"/>
  <c r="W159" i="11" s="1"/>
  <c r="W174" i="11" s="1"/>
  <c r="U146" i="11"/>
  <c r="U159" i="11" s="1"/>
  <c r="U174" i="11" s="1"/>
  <c r="Z146" i="11"/>
  <c r="Z159" i="11" s="1"/>
  <c r="Z174" i="11" s="1"/>
  <c r="AD104" i="11"/>
  <c r="T140" i="11"/>
  <c r="V140" i="11"/>
  <c r="W105" i="11"/>
  <c r="X105" i="11"/>
  <c r="AD102" i="11"/>
  <c r="AC105" i="11"/>
  <c r="V145" i="11"/>
  <c r="V158" i="11" s="1"/>
  <c r="V173" i="11" s="1"/>
  <c r="R145" i="11"/>
  <c r="R158" i="11" s="1"/>
  <c r="R173" i="11" s="1"/>
  <c r="R140" i="11"/>
  <c r="R148" i="11"/>
  <c r="R161" i="11" s="1"/>
  <c r="R176" i="11" s="1"/>
  <c r="Q147" i="11"/>
  <c r="T147" i="11"/>
  <c r="T160" i="11" s="1"/>
  <c r="T175" i="11" s="1"/>
  <c r="S147" i="11"/>
  <c r="S160" i="11" s="1"/>
  <c r="S175" i="11" s="1"/>
  <c r="T150" i="11"/>
  <c r="T163" i="11" s="1"/>
  <c r="T178" i="11" s="1"/>
  <c r="S151" i="11"/>
  <c r="S164" i="11" s="1"/>
  <c r="S179" i="11" s="1"/>
  <c r="Q149" i="11"/>
  <c r="W147" i="11"/>
  <c r="W160" i="11" s="1"/>
  <c r="W175" i="11" s="1"/>
  <c r="Q148" i="11"/>
  <c r="Y151" i="11"/>
  <c r="Y164" i="11" s="1"/>
  <c r="Y179" i="11" s="1"/>
  <c r="X151" i="11"/>
  <c r="X164" i="11" s="1"/>
  <c r="X179" i="11" s="1"/>
  <c r="R149" i="11"/>
  <c r="R162" i="11" s="1"/>
  <c r="R177" i="11" s="1"/>
  <c r="Y147" i="11"/>
  <c r="Y160" i="11" s="1"/>
  <c r="Y175" i="11" s="1"/>
  <c r="AB150" i="11"/>
  <c r="AB163" i="11" s="1"/>
  <c r="AB178" i="11" s="1"/>
  <c r="AB148" i="11"/>
  <c r="AB161" i="11" s="1"/>
  <c r="AB176" i="11" s="1"/>
  <c r="Z147" i="11"/>
  <c r="Z160" i="11" s="1"/>
  <c r="Z175" i="11" s="1"/>
  <c r="AA152" i="11"/>
  <c r="AA165" i="11" s="1"/>
  <c r="AA180" i="11" s="1"/>
  <c r="AC138" i="11"/>
  <c r="R151" i="11"/>
  <c r="R164" i="11" s="1"/>
  <c r="R179" i="11" s="1"/>
  <c r="V152" i="11"/>
  <c r="V165" i="11" s="1"/>
  <c r="V180" i="11" s="1"/>
  <c r="U147" i="11"/>
  <c r="U160" i="11" s="1"/>
  <c r="U175" i="11" s="1"/>
  <c r="R147" i="11"/>
  <c r="R160" i="11" s="1"/>
  <c r="R175" i="11" s="1"/>
  <c r="U151" i="11"/>
  <c r="U164" i="11" s="1"/>
  <c r="U179" i="11" s="1"/>
  <c r="Q151" i="11"/>
  <c r="W148" i="11"/>
  <c r="W161" i="11" s="1"/>
  <c r="W176" i="11" s="1"/>
  <c r="V151" i="11"/>
  <c r="V164" i="11" s="1"/>
  <c r="V179" i="11" s="1"/>
  <c r="AA150" i="11"/>
  <c r="AA163" i="11" s="1"/>
  <c r="AA178" i="11" s="1"/>
  <c r="X152" i="11"/>
  <c r="X165" i="11" s="1"/>
  <c r="X180" i="11" s="1"/>
  <c r="AA149" i="11"/>
  <c r="AA162" i="11" s="1"/>
  <c r="AA177" i="11" s="1"/>
  <c r="AB151" i="11"/>
  <c r="AB164" i="11" s="1"/>
  <c r="AB179" i="11" s="1"/>
  <c r="Y150" i="11"/>
  <c r="Y163" i="11" s="1"/>
  <c r="Y178" i="11" s="1"/>
  <c r="Y148" i="11"/>
  <c r="Y161" i="11" s="1"/>
  <c r="Y176" i="11" s="1"/>
  <c r="AB152" i="11"/>
  <c r="AB165" i="11" s="1"/>
  <c r="AB180" i="11" s="1"/>
  <c r="Q146" i="11"/>
  <c r="AA151" i="11"/>
  <c r="AA164" i="11" s="1"/>
  <c r="AA179" i="11" s="1"/>
  <c r="U149" i="11"/>
  <c r="U162" i="11" s="1"/>
  <c r="U177" i="11" s="1"/>
  <c r="Q150" i="11"/>
  <c r="W151" i="11"/>
  <c r="W164" i="11" s="1"/>
  <c r="W179" i="11" s="1"/>
  <c r="S148" i="11"/>
  <c r="S161" i="11" s="1"/>
  <c r="S176" i="11" s="1"/>
  <c r="U148" i="11"/>
  <c r="U161" i="11" s="1"/>
  <c r="U176" i="11" s="1"/>
  <c r="T151" i="11"/>
  <c r="T164" i="11" s="1"/>
  <c r="T179" i="11" s="1"/>
  <c r="W149" i="11"/>
  <c r="W162" i="11" s="1"/>
  <c r="W177" i="11" s="1"/>
  <c r="T149" i="11"/>
  <c r="T162" i="11" s="1"/>
  <c r="T177" i="11" s="1"/>
  <c r="U152" i="11"/>
  <c r="U165" i="11" s="1"/>
  <c r="U180" i="11" s="1"/>
  <c r="Q152" i="11"/>
  <c r="V148" i="11"/>
  <c r="V161" i="11" s="1"/>
  <c r="V176" i="11" s="1"/>
  <c r="Y152" i="11"/>
  <c r="Y165" i="11" s="1"/>
  <c r="Y180" i="11" s="1"/>
  <c r="X150" i="11"/>
  <c r="X163" i="11" s="1"/>
  <c r="X178" i="11" s="1"/>
  <c r="X147" i="11"/>
  <c r="X160" i="11" s="1"/>
  <c r="X175" i="11" s="1"/>
  <c r="Z151" i="11"/>
  <c r="Z164" i="11" s="1"/>
  <c r="Z179" i="11" s="1"/>
  <c r="Z149" i="11"/>
  <c r="Z162" i="11" s="1"/>
  <c r="Z177" i="11" s="1"/>
  <c r="S150" i="11"/>
  <c r="S163" i="11" s="1"/>
  <c r="S178" i="11" s="1"/>
  <c r="AA147" i="11"/>
  <c r="AA160" i="11" s="1"/>
  <c r="AA175" i="11" s="1"/>
  <c r="AA148" i="11"/>
  <c r="AA161" i="11" s="1"/>
  <c r="AA176" i="11" s="1"/>
  <c r="S152" i="11"/>
  <c r="S165" i="11" s="1"/>
  <c r="S180" i="11" s="1"/>
  <c r="X149" i="11"/>
  <c r="X162" i="11" s="1"/>
  <c r="X177" i="11" s="1"/>
  <c r="Z150" i="11"/>
  <c r="Z163" i="11" s="1"/>
  <c r="Z178" i="11" s="1"/>
  <c r="S149" i="11"/>
  <c r="S162" i="11" s="1"/>
  <c r="S177" i="11" s="1"/>
  <c r="W150" i="11"/>
  <c r="W163" i="11" s="1"/>
  <c r="W178" i="11" s="1"/>
  <c r="V147" i="11"/>
  <c r="V160" i="11" s="1"/>
  <c r="V175" i="11" s="1"/>
  <c r="V149" i="11"/>
  <c r="V162" i="11" s="1"/>
  <c r="V177" i="11" s="1"/>
  <c r="W152" i="11"/>
  <c r="W165" i="11" s="1"/>
  <c r="W180" i="11" s="1"/>
  <c r="R152" i="11"/>
  <c r="R165" i="11" s="1"/>
  <c r="R180" i="11" s="1"/>
  <c r="R150" i="11"/>
  <c r="R163" i="11" s="1"/>
  <c r="R178" i="11" s="1"/>
  <c r="T148" i="11"/>
  <c r="T161" i="11" s="1"/>
  <c r="T176" i="11" s="1"/>
  <c r="T152" i="11"/>
  <c r="T165" i="11" s="1"/>
  <c r="T180" i="11" s="1"/>
  <c r="V150" i="11"/>
  <c r="V163" i="11" s="1"/>
  <c r="V178" i="11" s="1"/>
  <c r="Y149" i="11"/>
  <c r="Y162" i="11" s="1"/>
  <c r="Y177" i="11" s="1"/>
  <c r="Z148" i="11"/>
  <c r="Z161" i="11" s="1"/>
  <c r="Z176" i="11" s="1"/>
  <c r="AB149" i="11"/>
  <c r="AB162" i="11" s="1"/>
  <c r="AB177" i="11" s="1"/>
  <c r="U150" i="11"/>
  <c r="U163" i="11" s="1"/>
  <c r="U178" i="11" s="1"/>
  <c r="Z152" i="11"/>
  <c r="Z165" i="11" s="1"/>
  <c r="Z180" i="11" s="1"/>
  <c r="X148" i="11"/>
  <c r="X161" i="11" s="1"/>
  <c r="X176" i="11" s="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AD94" i="11" l="1"/>
  <c r="AD97" i="11"/>
  <c r="AD98" i="11"/>
  <c r="AD71" i="11"/>
  <c r="AD91" i="11"/>
  <c r="AD86" i="11"/>
  <c r="AD67" i="11"/>
  <c r="AD96" i="11"/>
  <c r="AD92" i="11"/>
  <c r="AD81" i="11"/>
  <c r="AD77" i="11"/>
  <c r="AD60" i="11"/>
  <c r="AD88" i="11"/>
  <c r="AD83" i="11"/>
  <c r="AD55" i="11"/>
  <c r="AD59" i="11"/>
  <c r="AD56" i="11"/>
  <c r="AD79" i="11"/>
  <c r="AD57" i="11"/>
  <c r="AD69" i="11"/>
  <c r="AD93" i="11"/>
  <c r="AD65" i="11"/>
  <c r="AD72" i="11"/>
  <c r="AD58" i="11"/>
  <c r="AD70" i="11"/>
  <c r="AD82" i="11"/>
  <c r="AD62" i="11"/>
  <c r="AD68" i="11"/>
  <c r="AD89" i="11"/>
  <c r="AD66" i="11"/>
  <c r="AD100" i="11"/>
  <c r="AD101" i="11"/>
  <c r="AD80" i="11"/>
  <c r="AD76" i="11"/>
  <c r="AD90" i="11"/>
  <c r="AD75" i="11"/>
  <c r="AD85" i="11"/>
  <c r="AD61" i="11"/>
  <c r="AD87" i="11"/>
  <c r="AD78" i="11"/>
  <c r="AD99" i="11"/>
  <c r="AD73" i="11"/>
  <c r="AD84" i="11"/>
  <c r="AD95" i="11"/>
  <c r="AD64" i="11"/>
  <c r="AD74" i="11"/>
  <c r="AD63" i="11"/>
  <c r="T145" i="11"/>
  <c r="T158" i="11" s="1"/>
  <c r="T173" i="11" s="1"/>
  <c r="T181" i="11" s="1"/>
  <c r="AB119" i="11"/>
  <c r="AB118" i="11"/>
  <c r="AB122" i="11"/>
  <c r="U122" i="11"/>
  <c r="U119" i="11"/>
  <c r="U118" i="11"/>
  <c r="R119" i="11"/>
  <c r="R122" i="11"/>
  <c r="R118" i="11"/>
  <c r="AA181" i="11"/>
  <c r="AC140" i="11"/>
  <c r="T122" i="11"/>
  <c r="T118" i="11"/>
  <c r="T119" i="11"/>
  <c r="V146" i="11"/>
  <c r="V159" i="11" s="1"/>
  <c r="V174" i="11" s="1"/>
  <c r="S145" i="11"/>
  <c r="S158" i="11" s="1"/>
  <c r="S173" i="11" s="1"/>
  <c r="S181" i="11" s="1"/>
  <c r="Q118" i="11"/>
  <c r="Q122" i="11"/>
  <c r="Q119" i="11"/>
  <c r="AC119" i="11" s="1"/>
  <c r="AA118" i="11"/>
  <c r="AA122" i="11"/>
  <c r="AA119" i="11"/>
  <c r="Z119" i="11"/>
  <c r="Z122" i="11"/>
  <c r="Z118" i="11"/>
  <c r="Q145" i="11"/>
  <c r="AD103" i="11"/>
  <c r="R181" i="11"/>
  <c r="X122" i="11"/>
  <c r="X119" i="11"/>
  <c r="X118" i="11"/>
  <c r="U181" i="11"/>
  <c r="Y118" i="11"/>
  <c r="Y122" i="11"/>
  <c r="Y119" i="11"/>
  <c r="V118" i="11"/>
  <c r="V122" i="11"/>
  <c r="V119" i="11"/>
  <c r="AC151" i="11"/>
  <c r="V181" i="11"/>
  <c r="W122" i="11"/>
  <c r="W119" i="11"/>
  <c r="W118" i="11"/>
  <c r="Y181" i="11"/>
  <c r="Z181" i="11"/>
  <c r="S122" i="11"/>
  <c r="S118" i="11"/>
  <c r="S119" i="11"/>
  <c r="AB181" i="11"/>
  <c r="X181" i="11"/>
  <c r="AC152" i="11"/>
  <c r="Q165" i="11"/>
  <c r="AC150" i="11"/>
  <c r="Q163" i="11"/>
  <c r="Q164" i="11"/>
  <c r="AC149" i="11"/>
  <c r="Q162" i="11"/>
  <c r="AC147" i="11"/>
  <c r="Q160" i="11"/>
  <c r="AC146" i="11"/>
  <c r="Q159" i="11"/>
  <c r="AC148" i="11"/>
  <c r="Q161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R123" i="11" l="1"/>
  <c r="R124" i="11"/>
  <c r="U124" i="11"/>
  <c r="U123" i="11"/>
  <c r="Z123" i="11"/>
  <c r="Z124" i="11"/>
  <c r="AB124" i="11"/>
  <c r="AB123" i="11"/>
  <c r="AC145" i="11"/>
  <c r="Q158" i="11"/>
  <c r="AC122" i="11"/>
  <c r="Q124" i="11"/>
  <c r="Q123" i="11"/>
  <c r="T123" i="11"/>
  <c r="T124" i="11"/>
  <c r="S123" i="11"/>
  <c r="S124" i="11"/>
  <c r="Y124" i="11"/>
  <c r="Y123" i="11"/>
  <c r="W123" i="11"/>
  <c r="W124" i="11"/>
  <c r="V123" i="11"/>
  <c r="V124" i="11"/>
  <c r="X123" i="11"/>
  <c r="X124" i="11"/>
  <c r="AA124" i="11"/>
  <c r="AA123" i="11"/>
  <c r="Q178" i="11"/>
  <c r="AC178" i="11" s="1"/>
  <c r="AC163" i="11"/>
  <c r="Q175" i="11"/>
  <c r="AC175" i="11" s="1"/>
  <c r="AC160" i="11"/>
  <c r="Q180" i="11"/>
  <c r="AC180" i="11" s="1"/>
  <c r="AC165" i="11"/>
  <c r="Q176" i="11"/>
  <c r="AC176" i="11" s="1"/>
  <c r="AC161" i="11"/>
  <c r="Q177" i="11"/>
  <c r="AC177" i="11" s="1"/>
  <c r="AC162" i="11"/>
  <c r="Q174" i="11"/>
  <c r="AC174" i="11" s="1"/>
  <c r="AC159" i="11"/>
  <c r="Q179" i="11"/>
  <c r="AC179" i="11" s="1"/>
  <c r="AC164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Q173" i="11" l="1"/>
  <c r="AC158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AC173" i="11" l="1"/>
  <c r="AC181" i="11" s="1"/>
  <c r="Q181" i="1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216" i="11"/>
  <c r="AJ7205" i="11"/>
  <c r="AI7200" i="11"/>
  <c r="AJ7189" i="11"/>
  <c r="AI7184" i="11"/>
  <c r="AJ7173" i="11"/>
  <c r="AI7168" i="11"/>
  <c r="AJ7157" i="11"/>
  <c r="AI7152" i="11"/>
  <c r="AJ7141" i="11"/>
  <c r="AI7136" i="11"/>
  <c r="AJ7125" i="11"/>
  <c r="AI7120" i="11"/>
  <c r="AJ7117" i="11"/>
  <c r="AI7115" i="11"/>
  <c r="AJ7113" i="11"/>
  <c r="AI7108" i="11"/>
  <c r="AJ7106" i="11"/>
  <c r="AJ7104" i="11"/>
  <c r="AI7101" i="11"/>
  <c r="AI7099" i="11"/>
  <c r="AJ7097" i="11"/>
  <c r="AI7092" i="11"/>
  <c r="AJ7090" i="11"/>
  <c r="AJ7088" i="11"/>
  <c r="AI7085" i="11"/>
  <c r="AI7083" i="11"/>
  <c r="AJ7081" i="11"/>
  <c r="AI7076" i="11"/>
  <c r="AJ7074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7209" i="11"/>
  <c r="AI7204" i="11"/>
  <c r="AJ7193" i="11"/>
  <c r="AI7188" i="11"/>
  <c r="AJ7177" i="11"/>
  <c r="AI7172" i="11"/>
  <c r="AJ7161" i="11"/>
  <c r="AI7156" i="11"/>
  <c r="AJ7145" i="11"/>
  <c r="AI7140" i="11"/>
  <c r="AJ7129" i="11"/>
  <c r="AI7124" i="11"/>
  <c r="AI7117" i="11"/>
  <c r="AI7113" i="11"/>
  <c r="AI7111" i="11"/>
  <c r="AJ7109" i="11"/>
  <c r="AI7104" i="11"/>
  <c r="AJ7102" i="11"/>
  <c r="AJ7100" i="11"/>
  <c r="AI7097" i="11"/>
  <c r="AI7095" i="11"/>
  <c r="AJ7093" i="11"/>
  <c r="AI7088" i="11"/>
  <c r="AJ7086" i="11"/>
  <c r="AJ7084" i="11"/>
  <c r="AI7081" i="11"/>
  <c r="AI7079" i="11"/>
  <c r="AJ7077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7213" i="11"/>
  <c r="AI7208" i="11"/>
  <c r="AJ7197" i="11"/>
  <c r="AI7192" i="11"/>
  <c r="AJ7181" i="11"/>
  <c r="AI7176" i="11"/>
  <c r="AJ7165" i="11"/>
  <c r="AI7160" i="11"/>
  <c r="AJ7149" i="11"/>
  <c r="AI7144" i="11"/>
  <c r="AJ7133" i="11"/>
  <c r="AI7128" i="11"/>
  <c r="AI7116" i="11"/>
  <c r="AJ7114" i="11"/>
  <c r="AJ7112" i="11"/>
  <c r="AI7109" i="11"/>
  <c r="AI7107" i="11"/>
  <c r="AJ7105" i="11"/>
  <c r="AI7100" i="11"/>
  <c r="AJ7098" i="11"/>
  <c r="AJ7096" i="11"/>
  <c r="AI7093" i="11"/>
  <c r="AI7091" i="11"/>
  <c r="AJ7089" i="11"/>
  <c r="AI7084" i="11"/>
  <c r="AJ7082" i="11"/>
  <c r="AJ7080" i="11"/>
  <c r="AI7077" i="11"/>
  <c r="AI7075" i="11"/>
  <c r="AJ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7212" i="11"/>
  <c r="AJ7201" i="11"/>
  <c r="AI7196" i="11"/>
  <c r="AJ7185" i="11"/>
  <c r="AI7180" i="11"/>
  <c r="AJ7169" i="11"/>
  <c r="AI7164" i="11"/>
  <c r="AJ7153" i="11"/>
  <c r="AI7148" i="11"/>
  <c r="AJ7137" i="11"/>
  <c r="AI7132" i="11"/>
  <c r="AJ7121" i="11"/>
  <c r="AJ7118" i="11"/>
  <c r="AI7112" i="11"/>
  <c r="AJ7110" i="11"/>
  <c r="AJ7108" i="11"/>
  <c r="AI7105" i="11"/>
  <c r="AI7103" i="11"/>
  <c r="AJ7101" i="11"/>
  <c r="AI7096" i="11"/>
  <c r="AJ7094" i="11"/>
  <c r="AJ7092" i="11"/>
  <c r="AI7089" i="11"/>
  <c r="AI7087" i="11"/>
  <c r="AJ7085" i="11"/>
  <c r="AI7080" i="11"/>
  <c r="AJ7078" i="11"/>
  <c r="AJ7076" i="11"/>
  <c r="AI7073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6987" i="11"/>
  <c r="AI6986" i="11"/>
  <c r="AJ6985" i="11"/>
  <c r="AJ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983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J6984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984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837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I6835" i="11"/>
  <c r="AJ6832" i="11"/>
  <c r="AI6831" i="11"/>
  <c r="AJ6828" i="11"/>
  <c r="AI6827" i="11"/>
  <c r="AJ6824" i="11"/>
  <c r="AI6823" i="11"/>
  <c r="AJ6820" i="11"/>
  <c r="AI6819" i="11"/>
  <c r="AJ6816" i="11"/>
  <c r="AI6815" i="11"/>
  <c r="AJ6812" i="11"/>
  <c r="AI6811" i="11"/>
  <c r="AJ6808" i="11"/>
  <c r="AI6807" i="11"/>
  <c r="AJ6804" i="11"/>
  <c r="AI6803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9" i="11"/>
  <c r="AI6552" i="11"/>
  <c r="AJ6549" i="11"/>
  <c r="AJ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I6558" i="11"/>
  <c r="AI6554" i="11"/>
  <c r="AJ6551" i="11"/>
  <c r="AI6547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J6553" i="11"/>
  <c r="AJ6548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J6555" i="11"/>
  <c r="AI6550" i="11"/>
  <c r="AI6548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1" i="11"/>
  <c r="AI6306" i="11"/>
  <c r="AJ6295" i="11"/>
  <c r="AI6290" i="11"/>
  <c r="AJ6279" i="11"/>
  <c r="AI6274" i="11"/>
  <c r="AJ6263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6315" i="11"/>
  <c r="AI6310" i="11"/>
  <c r="AJ6299" i="11"/>
  <c r="AI6294" i="11"/>
  <c r="AJ6283" i="11"/>
  <c r="AI6278" i="11"/>
  <c r="AJ6267" i="11"/>
  <c r="AI6262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6314" i="11"/>
  <c r="AJ6303" i="11"/>
  <c r="AI6298" i="11"/>
  <c r="AJ6287" i="11"/>
  <c r="AI6282" i="11"/>
  <c r="AJ6271" i="11"/>
  <c r="AI6266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J6307" i="11"/>
  <c r="AI6302" i="11"/>
  <c r="AJ6291" i="11"/>
  <c r="AI6286" i="11"/>
  <c r="AJ6275" i="11"/>
  <c r="AI6270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0" i="11"/>
  <c r="AI6145" i="11"/>
  <c r="AJ6134" i="11"/>
  <c r="AI6129" i="11"/>
  <c r="AJ6118" i="11"/>
  <c r="AI6113" i="11"/>
  <c r="AJ6102" i="11"/>
  <c r="AI6097" i="11"/>
  <c r="AJ6086" i="11"/>
  <c r="AI6081" i="11"/>
  <c r="AJ6070" i="11"/>
  <c r="AI6065" i="11"/>
  <c r="AJ6054" i="11"/>
  <c r="AI6049" i="11"/>
  <c r="AI6044" i="11"/>
  <c r="AJ6041" i="11"/>
  <c r="AI6036" i="11"/>
  <c r="AJ6033" i="11"/>
  <c r="AI6028" i="11"/>
  <c r="AJ6025" i="11"/>
  <c r="AI6020" i="11"/>
  <c r="AJ6017" i="11"/>
  <c r="AI6012" i="11"/>
  <c r="AJ6009" i="11"/>
  <c r="AI6004" i="11"/>
  <c r="AJ6001" i="11"/>
  <c r="AI5996" i="11"/>
  <c r="AJ5993" i="11"/>
  <c r="AI5988" i="11"/>
  <c r="AJ5985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6154" i="11"/>
  <c r="AI6149" i="11"/>
  <c r="AJ6138" i="11"/>
  <c r="AI6133" i="11"/>
  <c r="AJ6122" i="11"/>
  <c r="AI6117" i="11"/>
  <c r="AJ6106" i="11"/>
  <c r="AI6101" i="11"/>
  <c r="AJ6090" i="11"/>
  <c r="AI6085" i="11"/>
  <c r="AJ6074" i="11"/>
  <c r="AI6069" i="11"/>
  <c r="AJ6058" i="11"/>
  <c r="AI6053" i="11"/>
  <c r="AI6041" i="11"/>
  <c r="AJ6038" i="11"/>
  <c r="AI6033" i="11"/>
  <c r="AJ6030" i="11"/>
  <c r="AI6025" i="11"/>
  <c r="AJ6022" i="11"/>
  <c r="AI6017" i="11"/>
  <c r="AJ6014" i="11"/>
  <c r="AI6009" i="11"/>
  <c r="AJ6006" i="11"/>
  <c r="AI6001" i="11"/>
  <c r="AJ5998" i="11"/>
  <c r="AI5993" i="11"/>
  <c r="AJ5990" i="11"/>
  <c r="AI5985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6153" i="11"/>
  <c r="AJ6142" i="11"/>
  <c r="AI6137" i="11"/>
  <c r="AJ6126" i="11"/>
  <c r="AI6121" i="11"/>
  <c r="AJ6110" i="11"/>
  <c r="AI6105" i="11"/>
  <c r="AJ6094" i="11"/>
  <c r="AI6089" i="11"/>
  <c r="AJ6078" i="11"/>
  <c r="AI6073" i="11"/>
  <c r="AJ6062" i="11"/>
  <c r="AI6057" i="11"/>
  <c r="AJ6046" i="11"/>
  <c r="AI6040" i="11"/>
  <c r="AJ6037" i="11"/>
  <c r="AI6032" i="11"/>
  <c r="AJ6029" i="11"/>
  <c r="AI6024" i="11"/>
  <c r="AJ6021" i="11"/>
  <c r="AI6016" i="11"/>
  <c r="AJ6013" i="11"/>
  <c r="AI6008" i="11"/>
  <c r="AJ6005" i="11"/>
  <c r="AI6000" i="11"/>
  <c r="AJ5997" i="11"/>
  <c r="AI5992" i="11"/>
  <c r="AJ5989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J6146" i="11"/>
  <c r="AI6141" i="11"/>
  <c r="AJ6130" i="11"/>
  <c r="AI6125" i="11"/>
  <c r="AJ6114" i="11"/>
  <c r="AI6109" i="11"/>
  <c r="AJ6098" i="11"/>
  <c r="AI6093" i="11"/>
  <c r="AJ6082" i="11"/>
  <c r="AI6077" i="11"/>
  <c r="AJ6066" i="11"/>
  <c r="AI6061" i="11"/>
  <c r="AJ6050" i="11"/>
  <c r="AI6045" i="11"/>
  <c r="AJ6042" i="11"/>
  <c r="AI6037" i="11"/>
  <c r="AJ6034" i="11"/>
  <c r="AI6029" i="11"/>
  <c r="AJ6026" i="11"/>
  <c r="AI6021" i="11"/>
  <c r="AJ6018" i="11"/>
  <c r="AI6013" i="11"/>
  <c r="AJ6010" i="11"/>
  <c r="AI6005" i="11"/>
  <c r="AJ6002" i="11"/>
  <c r="AI5997" i="11"/>
  <c r="AJ5994" i="11"/>
  <c r="AI5989" i="11"/>
  <c r="AJ5986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2" i="11"/>
  <c r="AI5168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5171" i="11"/>
  <c r="AJ5169" i="11"/>
  <c r="AJ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I5167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I5170" i="11"/>
  <c r="AJ5168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6" i="11"/>
  <c r="AJ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585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I4309" i="11"/>
  <c r="AJ4298" i="11"/>
  <c r="AI4293" i="11"/>
  <c r="AJ4282" i="11"/>
  <c r="AI4277" i="11"/>
  <c r="AJ4266" i="11"/>
  <c r="AI4261" i="11"/>
  <c r="AJ4250" i="11"/>
  <c r="AI4245" i="11"/>
  <c r="AJ4234" i="11"/>
  <c r="AJ4231" i="11"/>
  <c r="AI4226" i="11"/>
  <c r="AJ4223" i="11"/>
  <c r="AI4218" i="11"/>
  <c r="AJ4215" i="11"/>
  <c r="AI4210" i="11"/>
  <c r="AJ4207" i="11"/>
  <c r="AI4202" i="11"/>
  <c r="AJ4199" i="11"/>
  <c r="AI4194" i="11"/>
  <c r="AJ4191" i="11"/>
  <c r="AI4186" i="11"/>
  <c r="AJ4183" i="11"/>
  <c r="AI4178" i="11"/>
  <c r="AJ4175" i="11"/>
  <c r="AI4170" i="11"/>
  <c r="AJ4167" i="11"/>
  <c r="AI4162" i="11"/>
  <c r="AJ4159" i="11"/>
  <c r="AI4154" i="11"/>
  <c r="AJ4151" i="11"/>
  <c r="AI4146" i="11"/>
  <c r="AJ4143" i="11"/>
  <c r="AI4138" i="11"/>
  <c r="AJ4135" i="11"/>
  <c r="AI4130" i="11"/>
  <c r="AJ4127" i="11"/>
  <c r="AI4122" i="11"/>
  <c r="AJ4119" i="11"/>
  <c r="AI4114" i="11"/>
  <c r="AJ4111" i="11"/>
  <c r="AI4106" i="11"/>
  <c r="AJ4103" i="11"/>
  <c r="AI4098" i="11"/>
  <c r="AJ4095" i="11"/>
  <c r="AI4090" i="11"/>
  <c r="AJ4087" i="11"/>
  <c r="AI4082" i="11"/>
  <c r="AJ4079" i="11"/>
  <c r="AI4074" i="11"/>
  <c r="AJ4071" i="11"/>
  <c r="AI4066" i="11"/>
  <c r="AJ4063" i="11"/>
  <c r="AI4058" i="11"/>
  <c r="AJ4055" i="11"/>
  <c r="AI4050" i="11"/>
  <c r="AJ4047" i="11"/>
  <c r="AI4042" i="11"/>
  <c r="AJ4039" i="11"/>
  <c r="AI4034" i="11"/>
  <c r="AJ4031" i="11"/>
  <c r="AI4026" i="11"/>
  <c r="AJ4023" i="11"/>
  <c r="AI4018" i="11"/>
  <c r="AJ4015" i="11"/>
  <c r="AI4010" i="11"/>
  <c r="AJ4007" i="11"/>
  <c r="AI4002" i="11"/>
  <c r="AI3998" i="11"/>
  <c r="AJ3996" i="11"/>
  <c r="AJ3994" i="11"/>
  <c r="AI3991" i="11"/>
  <c r="AI3989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J4302" i="11"/>
  <c r="AI4297" i="11"/>
  <c r="AJ4286" i="11"/>
  <c r="AI4281" i="11"/>
  <c r="AJ4270" i="11"/>
  <c r="AI4265" i="11"/>
  <c r="AJ4254" i="11"/>
  <c r="AI4249" i="11"/>
  <c r="AJ4238" i="11"/>
  <c r="AI4233" i="11"/>
  <c r="AJ4230" i="11"/>
  <c r="AI4225" i="11"/>
  <c r="AJ4222" i="11"/>
  <c r="AI4217" i="11"/>
  <c r="AJ4214" i="11"/>
  <c r="AI4209" i="11"/>
  <c r="AJ4206" i="11"/>
  <c r="AI4201" i="11"/>
  <c r="AJ4198" i="11"/>
  <c r="AI4193" i="11"/>
  <c r="AJ4190" i="11"/>
  <c r="AI4185" i="11"/>
  <c r="AJ4182" i="11"/>
  <c r="AI4177" i="11"/>
  <c r="AJ4174" i="11"/>
  <c r="AI4169" i="11"/>
  <c r="AJ4166" i="11"/>
  <c r="AI4161" i="11"/>
  <c r="AJ4158" i="11"/>
  <c r="AI4153" i="11"/>
  <c r="AJ4150" i="11"/>
  <c r="AI4145" i="11"/>
  <c r="AJ4142" i="11"/>
  <c r="AI4137" i="11"/>
  <c r="AJ4134" i="11"/>
  <c r="AI4129" i="11"/>
  <c r="AJ4126" i="11"/>
  <c r="AI4121" i="11"/>
  <c r="AJ4118" i="11"/>
  <c r="AI4113" i="11"/>
  <c r="AJ4110" i="11"/>
  <c r="AI4105" i="11"/>
  <c r="AJ4102" i="11"/>
  <c r="AI4097" i="11"/>
  <c r="AJ4094" i="11"/>
  <c r="AI4089" i="11"/>
  <c r="AJ4086" i="11"/>
  <c r="AI4081" i="11"/>
  <c r="AJ4078" i="11"/>
  <c r="AI4073" i="11"/>
  <c r="AJ4070" i="11"/>
  <c r="AI4065" i="11"/>
  <c r="AJ4062" i="11"/>
  <c r="AI4057" i="11"/>
  <c r="AJ4054" i="11"/>
  <c r="AI4049" i="11"/>
  <c r="AJ4046" i="11"/>
  <c r="AI4041" i="11"/>
  <c r="AJ4038" i="11"/>
  <c r="AI4033" i="11"/>
  <c r="AJ4030" i="11"/>
  <c r="AI4025" i="11"/>
  <c r="AJ4022" i="11"/>
  <c r="AI4017" i="11"/>
  <c r="AJ4014" i="11"/>
  <c r="AI4009" i="11"/>
  <c r="AJ4006" i="11"/>
  <c r="AI4001" i="11"/>
  <c r="AJ3999" i="11"/>
  <c r="AI3994" i="11"/>
  <c r="AJ3992" i="11"/>
  <c r="AJ3990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4306" i="11"/>
  <c r="AI4301" i="11"/>
  <c r="AJ4290" i="11"/>
  <c r="AI4285" i="11"/>
  <c r="AJ4274" i="11"/>
  <c r="AI4269" i="11"/>
  <c r="AJ4258" i="11"/>
  <c r="AI4253" i="11"/>
  <c r="AJ4242" i="11"/>
  <c r="AI4237" i="11"/>
  <c r="AI4230" i="11"/>
  <c r="AJ4227" i="11"/>
  <c r="AI4222" i="11"/>
  <c r="AJ4219" i="11"/>
  <c r="AI4214" i="11"/>
  <c r="AJ4211" i="11"/>
  <c r="AI4206" i="11"/>
  <c r="AJ4203" i="11"/>
  <c r="AI4198" i="11"/>
  <c r="AJ4195" i="11"/>
  <c r="AI4190" i="11"/>
  <c r="AJ4187" i="11"/>
  <c r="AI4182" i="11"/>
  <c r="AJ4179" i="11"/>
  <c r="AI4174" i="11"/>
  <c r="AJ4171" i="11"/>
  <c r="AI4166" i="11"/>
  <c r="AJ4163" i="11"/>
  <c r="AI4158" i="11"/>
  <c r="AJ4155" i="11"/>
  <c r="AI4150" i="11"/>
  <c r="AJ4147" i="11"/>
  <c r="AI4142" i="11"/>
  <c r="AJ4139" i="11"/>
  <c r="AI4134" i="11"/>
  <c r="AJ4131" i="11"/>
  <c r="AI4126" i="11"/>
  <c r="AJ4123" i="11"/>
  <c r="AI4118" i="11"/>
  <c r="AJ4115" i="11"/>
  <c r="AI4110" i="11"/>
  <c r="AJ4107" i="11"/>
  <c r="AI4102" i="11"/>
  <c r="AJ4099" i="11"/>
  <c r="AI4094" i="11"/>
  <c r="AJ4091" i="11"/>
  <c r="AI4086" i="11"/>
  <c r="AJ4083" i="11"/>
  <c r="AI4078" i="11"/>
  <c r="AJ4075" i="11"/>
  <c r="AI4070" i="11"/>
  <c r="AJ4067" i="11"/>
  <c r="AI4062" i="11"/>
  <c r="AJ4059" i="11"/>
  <c r="AI4054" i="11"/>
  <c r="AJ4051" i="11"/>
  <c r="AI4046" i="11"/>
  <c r="AJ4043" i="11"/>
  <c r="AI4038" i="11"/>
  <c r="AJ4035" i="11"/>
  <c r="AI4030" i="11"/>
  <c r="AJ4027" i="11"/>
  <c r="AI4022" i="11"/>
  <c r="AJ4019" i="11"/>
  <c r="AI4014" i="11"/>
  <c r="AJ4011" i="11"/>
  <c r="AI4006" i="11"/>
  <c r="AJ4003" i="11"/>
  <c r="AI3999" i="11"/>
  <c r="AI3997" i="11"/>
  <c r="AJ3995" i="11"/>
  <c r="AI3990" i="11"/>
  <c r="AJ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I4305" i="11"/>
  <c r="AJ4294" i="11"/>
  <c r="AI4289" i="11"/>
  <c r="AJ4278" i="11"/>
  <c r="AI4273" i="11"/>
  <c r="AJ4262" i="11"/>
  <c r="AI4257" i="11"/>
  <c r="AJ4246" i="11"/>
  <c r="AI4241" i="11"/>
  <c r="AI4229" i="11"/>
  <c r="AJ4226" i="11"/>
  <c r="AI4221" i="11"/>
  <c r="AJ4218" i="11"/>
  <c r="AI4213" i="11"/>
  <c r="AJ4210" i="11"/>
  <c r="AI4205" i="11"/>
  <c r="AJ4202" i="11"/>
  <c r="AI4197" i="11"/>
  <c r="AJ4194" i="11"/>
  <c r="AI4189" i="11"/>
  <c r="AJ4186" i="11"/>
  <c r="AI4181" i="11"/>
  <c r="AJ4178" i="11"/>
  <c r="AI4173" i="11"/>
  <c r="AJ4170" i="11"/>
  <c r="AI4165" i="11"/>
  <c r="AJ4162" i="11"/>
  <c r="AI4157" i="11"/>
  <c r="AJ4154" i="11"/>
  <c r="AI4149" i="11"/>
  <c r="AJ4146" i="11"/>
  <c r="AI4141" i="11"/>
  <c r="AJ4138" i="11"/>
  <c r="AI4133" i="11"/>
  <c r="AJ4130" i="11"/>
  <c r="AI4125" i="11"/>
  <c r="AJ4122" i="11"/>
  <c r="AI4117" i="11"/>
  <c r="AJ4114" i="11"/>
  <c r="AI4109" i="11"/>
  <c r="AJ4106" i="11"/>
  <c r="AI4101" i="11"/>
  <c r="AJ4098" i="11"/>
  <c r="AI4093" i="11"/>
  <c r="AJ4090" i="11"/>
  <c r="AI4085" i="11"/>
  <c r="AJ4082" i="11"/>
  <c r="AI4077" i="11"/>
  <c r="AJ4074" i="11"/>
  <c r="AI4069" i="11"/>
  <c r="AJ4066" i="11"/>
  <c r="AI4061" i="11"/>
  <c r="AJ4058" i="11"/>
  <c r="AI4053" i="11"/>
  <c r="AJ4050" i="11"/>
  <c r="AI4045" i="11"/>
  <c r="AJ4042" i="11"/>
  <c r="AI4037" i="11"/>
  <c r="AJ4034" i="11"/>
  <c r="AI4029" i="11"/>
  <c r="AJ4026" i="11"/>
  <c r="AI4021" i="11"/>
  <c r="AJ4018" i="11"/>
  <c r="AI4013" i="11"/>
  <c r="AJ4010" i="11"/>
  <c r="AI4005" i="11"/>
  <c r="AJ4002" i="11"/>
  <c r="AJ4000" i="11"/>
  <c r="AJ3998" i="11"/>
  <c r="AI3995" i="11"/>
  <c r="AI3993" i="11"/>
  <c r="AJ3991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58" i="11"/>
  <c r="AI3953" i="11"/>
  <c r="AJ3942" i="11"/>
  <c r="AI3937" i="11"/>
  <c r="AJ3926" i="11"/>
  <c r="AI3921" i="11"/>
  <c r="AJ3910" i="11"/>
  <c r="AI3905" i="11"/>
  <c r="AJ3894" i="11"/>
  <c r="AI3889" i="11"/>
  <c r="AJ3878" i="11"/>
  <c r="AI3873" i="11"/>
  <c r="AJ3862" i="11"/>
  <c r="AI3857" i="11"/>
  <c r="AJ3846" i="11"/>
  <c r="AI3841" i="11"/>
  <c r="AJ3830" i="11"/>
  <c r="AI3825" i="11"/>
  <c r="AJ3814" i="11"/>
  <c r="AI3809" i="11"/>
  <c r="AJ3798" i="11"/>
  <c r="AI3793" i="11"/>
  <c r="AJ3782" i="11"/>
  <c r="AI3777" i="11"/>
  <c r="AJ3766" i="11"/>
  <c r="AI3761" i="11"/>
  <c r="AJ3750" i="11"/>
  <c r="AI3745" i="11"/>
  <c r="AJ3734" i="11"/>
  <c r="AI3729" i="11"/>
  <c r="AJ3718" i="11"/>
  <c r="AI3713" i="11"/>
  <c r="AJ3702" i="11"/>
  <c r="AI3697" i="11"/>
  <c r="AJ3686" i="11"/>
  <c r="AI3681" i="11"/>
  <c r="AJ3670" i="11"/>
  <c r="AI3665" i="11"/>
  <c r="AJ3654" i="11"/>
  <c r="AI3649" i="11"/>
  <c r="AJ3638" i="11"/>
  <c r="AI3633" i="11"/>
  <c r="AJ3622" i="11"/>
  <c r="AI3617" i="11"/>
  <c r="AJ3606" i="11"/>
  <c r="AI3601" i="11"/>
  <c r="AJ3590" i="11"/>
  <c r="AI3585" i="11"/>
  <c r="AJ3574" i="11"/>
  <c r="AI3569" i="11"/>
  <c r="AJ3558" i="11"/>
  <c r="AI3553" i="11"/>
  <c r="AI3549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3962" i="11"/>
  <c r="AI3957" i="11"/>
  <c r="AJ3946" i="11"/>
  <c r="AI3941" i="11"/>
  <c r="AJ3930" i="11"/>
  <c r="AI3925" i="11"/>
  <c r="AJ3914" i="11"/>
  <c r="AI3909" i="11"/>
  <c r="AJ3898" i="11"/>
  <c r="AI3893" i="11"/>
  <c r="AJ3882" i="11"/>
  <c r="AI3877" i="11"/>
  <c r="AJ3866" i="11"/>
  <c r="AI3861" i="11"/>
  <c r="AJ3850" i="11"/>
  <c r="AI3845" i="11"/>
  <c r="AJ3834" i="11"/>
  <c r="AI3829" i="11"/>
  <c r="AJ3818" i="11"/>
  <c r="AI3813" i="11"/>
  <c r="AJ3802" i="11"/>
  <c r="AI3797" i="11"/>
  <c r="AJ3786" i="11"/>
  <c r="AI3781" i="11"/>
  <c r="AJ3770" i="11"/>
  <c r="AI3765" i="11"/>
  <c r="AJ3754" i="11"/>
  <c r="AI3749" i="11"/>
  <c r="AJ3738" i="11"/>
  <c r="AI3733" i="11"/>
  <c r="AJ3722" i="11"/>
  <c r="AI3717" i="11"/>
  <c r="AJ3706" i="11"/>
  <c r="AI3701" i="11"/>
  <c r="AJ3690" i="11"/>
  <c r="AI3685" i="11"/>
  <c r="AJ3674" i="11"/>
  <c r="AI3669" i="11"/>
  <c r="AJ3658" i="11"/>
  <c r="AI3653" i="11"/>
  <c r="AJ3642" i="11"/>
  <c r="AI3637" i="11"/>
  <c r="AJ3626" i="11"/>
  <c r="AI3621" i="11"/>
  <c r="AJ3610" i="11"/>
  <c r="AI3605" i="11"/>
  <c r="AJ3594" i="11"/>
  <c r="AI3589" i="11"/>
  <c r="AJ3578" i="11"/>
  <c r="AI3573" i="11"/>
  <c r="AJ3562" i="11"/>
  <c r="AI3557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3961" i="11"/>
  <c r="AJ3950" i="11"/>
  <c r="AI3945" i="11"/>
  <c r="AJ3934" i="11"/>
  <c r="AI3929" i="11"/>
  <c r="AJ3918" i="11"/>
  <c r="AI3913" i="11"/>
  <c r="AJ3902" i="11"/>
  <c r="AI3897" i="11"/>
  <c r="AJ3886" i="11"/>
  <c r="AI3881" i="11"/>
  <c r="AJ3870" i="11"/>
  <c r="AI3865" i="11"/>
  <c r="AJ3854" i="11"/>
  <c r="AI3849" i="11"/>
  <c r="AJ3838" i="11"/>
  <c r="AI3833" i="11"/>
  <c r="AJ3822" i="11"/>
  <c r="AI3817" i="11"/>
  <c r="AJ3806" i="11"/>
  <c r="AI3801" i="11"/>
  <c r="AJ3790" i="11"/>
  <c r="AI3785" i="11"/>
  <c r="AJ3774" i="11"/>
  <c r="AI3769" i="11"/>
  <c r="AJ3758" i="11"/>
  <c r="AI3753" i="11"/>
  <c r="AJ3742" i="11"/>
  <c r="AI3737" i="11"/>
  <c r="AJ3726" i="11"/>
  <c r="AI3721" i="11"/>
  <c r="AJ3710" i="11"/>
  <c r="AI3705" i="11"/>
  <c r="AJ3694" i="11"/>
  <c r="AI3689" i="11"/>
  <c r="AJ3678" i="11"/>
  <c r="AI3673" i="11"/>
  <c r="AJ3662" i="11"/>
  <c r="AI3657" i="11"/>
  <c r="AJ3646" i="11"/>
  <c r="AI3641" i="11"/>
  <c r="AJ3630" i="11"/>
  <c r="AI3625" i="11"/>
  <c r="AJ3614" i="11"/>
  <c r="AI3609" i="11"/>
  <c r="AJ3598" i="11"/>
  <c r="AI3593" i="11"/>
  <c r="AJ3582" i="11"/>
  <c r="AI3577" i="11"/>
  <c r="AJ3566" i="11"/>
  <c r="AI3561" i="11"/>
  <c r="AJ3550" i="11"/>
  <c r="AJ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3954" i="11"/>
  <c r="AI3949" i="11"/>
  <c r="AJ3938" i="11"/>
  <c r="AI3933" i="11"/>
  <c r="AJ3922" i="11"/>
  <c r="AI3917" i="11"/>
  <c r="AJ3906" i="11"/>
  <c r="AI3901" i="11"/>
  <c r="AJ3890" i="11"/>
  <c r="AI3885" i="11"/>
  <c r="AJ3874" i="11"/>
  <c r="AI3869" i="11"/>
  <c r="AJ3858" i="11"/>
  <c r="AI3853" i="11"/>
  <c r="AJ3842" i="11"/>
  <c r="AI3837" i="11"/>
  <c r="AJ3826" i="11"/>
  <c r="AI3821" i="11"/>
  <c r="AJ3810" i="11"/>
  <c r="AI3805" i="11"/>
  <c r="AJ3794" i="11"/>
  <c r="AI3789" i="11"/>
  <c r="AJ3778" i="11"/>
  <c r="AI3773" i="11"/>
  <c r="AJ3762" i="11"/>
  <c r="AI3757" i="11"/>
  <c r="AJ3746" i="11"/>
  <c r="AI3741" i="11"/>
  <c r="AJ3730" i="11"/>
  <c r="AI3725" i="11"/>
  <c r="AJ3714" i="11"/>
  <c r="AI3709" i="11"/>
  <c r="AJ3698" i="11"/>
  <c r="AI3693" i="11"/>
  <c r="AJ3682" i="11"/>
  <c r="AI3677" i="11"/>
  <c r="AJ3666" i="11"/>
  <c r="AI3661" i="11"/>
  <c r="AJ3650" i="11"/>
  <c r="AI3645" i="11"/>
  <c r="AJ3634" i="11"/>
  <c r="AI3629" i="11"/>
  <c r="AJ3618" i="11"/>
  <c r="AI3613" i="11"/>
  <c r="AJ3602" i="11"/>
  <c r="AI3597" i="11"/>
  <c r="AJ3586" i="11"/>
  <c r="AI3581" i="11"/>
  <c r="AJ3570" i="11"/>
  <c r="AI3565" i="11"/>
  <c r="AJ3554" i="11"/>
  <c r="AI3550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99" i="11"/>
  <c r="AI2494" i="11"/>
  <c r="AI2490" i="11"/>
  <c r="AJ2487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2503" i="11"/>
  <c r="AI2498" i="11"/>
  <c r="AI2487" i="11"/>
  <c r="AJ2484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I2502" i="11"/>
  <c r="AJ2491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2495" i="11"/>
  <c r="AI2491" i="11"/>
  <c r="AJ2488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08" i="11"/>
  <c r="AI2003" i="11"/>
  <c r="AJ1992" i="11"/>
  <c r="AI1987" i="11"/>
  <c r="AJ1976" i="11"/>
  <c r="AI1971" i="11"/>
  <c r="AJ1960" i="11"/>
  <c r="AI1955" i="11"/>
  <c r="AJ1944" i="11"/>
  <c r="AI1939" i="11"/>
  <c r="AJ1928" i="11"/>
  <c r="AI1923" i="11"/>
  <c r="AJ1912" i="11"/>
  <c r="AI1907" i="11"/>
  <c r="AJ1896" i="11"/>
  <c r="AI1891" i="11"/>
  <c r="AJ1880" i="11"/>
  <c r="AI1875" i="11"/>
  <c r="AJ1864" i="11"/>
  <c r="AI1859" i="11"/>
  <c r="AJ1848" i="11"/>
  <c r="AI1843" i="11"/>
  <c r="AJ1832" i="11"/>
  <c r="AI1827" i="11"/>
  <c r="AJ1816" i="11"/>
  <c r="AI1811" i="11"/>
  <c r="AJ1800" i="11"/>
  <c r="AI1795" i="11"/>
  <c r="AJ1784" i="11"/>
  <c r="AI1779" i="11"/>
  <c r="AJ1768" i="11"/>
  <c r="AI1763" i="11"/>
  <c r="AJ1752" i="11"/>
  <c r="AI1747" i="11"/>
  <c r="AJ1736" i="11"/>
  <c r="AI1731" i="11"/>
  <c r="AJ1720" i="11"/>
  <c r="AI1715" i="11"/>
  <c r="AJ1704" i="11"/>
  <c r="AI1699" i="11"/>
  <c r="AJ1688" i="11"/>
  <c r="AI1683" i="11"/>
  <c r="AJ1672" i="11"/>
  <c r="AI1667" i="11"/>
  <c r="AJ1656" i="11"/>
  <c r="AI1651" i="11"/>
  <c r="AJ1640" i="11"/>
  <c r="AI1635" i="11"/>
  <c r="AJ1624" i="11"/>
  <c r="AI1619" i="11"/>
  <c r="AJ1608" i="11"/>
  <c r="AI1603" i="11"/>
  <c r="AJ1592" i="11"/>
  <c r="AI1587" i="11"/>
  <c r="AJ1576" i="11"/>
  <c r="AI1571" i="11"/>
  <c r="AJ1560" i="11"/>
  <c r="AI1555" i="11"/>
  <c r="AJ1544" i="11"/>
  <c r="AI1539" i="11"/>
  <c r="AJ1528" i="11"/>
  <c r="AI1523" i="11"/>
  <c r="AJ1512" i="11"/>
  <c r="AI1507" i="11"/>
  <c r="AJ1496" i="11"/>
  <c r="AI1491" i="11"/>
  <c r="AJ1480" i="11"/>
  <c r="AI1475" i="11"/>
  <c r="AJ1464" i="11"/>
  <c r="AI1459" i="11"/>
  <c r="AJ1448" i="11"/>
  <c r="AI1443" i="11"/>
  <c r="AJ1432" i="11"/>
  <c r="AI1427" i="11"/>
  <c r="AJ1416" i="11"/>
  <c r="AI1411" i="11"/>
  <c r="AJ1400" i="11"/>
  <c r="AI1395" i="11"/>
  <c r="AJ1384" i="11"/>
  <c r="AI1379" i="11"/>
  <c r="AJ1368" i="11"/>
  <c r="AI1363" i="11"/>
  <c r="AJ1352" i="11"/>
  <c r="AI1347" i="11"/>
  <c r="AJ1336" i="11"/>
  <c r="AI1331" i="11"/>
  <c r="AJ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J2012" i="11"/>
  <c r="AI2007" i="11"/>
  <c r="AJ1996" i="11"/>
  <c r="AI1991" i="11"/>
  <c r="AJ1980" i="11"/>
  <c r="AI1975" i="11"/>
  <c r="AJ1964" i="11"/>
  <c r="AI1959" i="11"/>
  <c r="AJ1948" i="11"/>
  <c r="AI1943" i="11"/>
  <c r="AJ1932" i="11"/>
  <c r="AI1927" i="11"/>
  <c r="AJ1916" i="11"/>
  <c r="AI1911" i="11"/>
  <c r="AJ1900" i="11"/>
  <c r="AI1895" i="11"/>
  <c r="AJ1884" i="11"/>
  <c r="AI1879" i="11"/>
  <c r="AJ1868" i="11"/>
  <c r="AI1863" i="11"/>
  <c r="AJ1852" i="11"/>
  <c r="AI1847" i="11"/>
  <c r="AJ1836" i="11"/>
  <c r="AI1831" i="11"/>
  <c r="AJ1820" i="11"/>
  <c r="AI1815" i="11"/>
  <c r="AJ1804" i="11"/>
  <c r="AI1799" i="11"/>
  <c r="AJ1788" i="11"/>
  <c r="AI1783" i="11"/>
  <c r="AJ1772" i="11"/>
  <c r="AI1767" i="11"/>
  <c r="AJ1756" i="11"/>
  <c r="AI1751" i="11"/>
  <c r="AJ1740" i="11"/>
  <c r="AI1735" i="11"/>
  <c r="AJ1724" i="11"/>
  <c r="AI1719" i="11"/>
  <c r="AJ1708" i="11"/>
  <c r="AI1703" i="11"/>
  <c r="AJ1692" i="11"/>
  <c r="AI1687" i="11"/>
  <c r="AJ1676" i="11"/>
  <c r="AI1671" i="11"/>
  <c r="AJ1660" i="11"/>
  <c r="AI1655" i="11"/>
  <c r="AJ1644" i="11"/>
  <c r="AI1639" i="11"/>
  <c r="AJ1628" i="11"/>
  <c r="AI1623" i="11"/>
  <c r="AJ1612" i="11"/>
  <c r="AI1607" i="11"/>
  <c r="AJ1596" i="11"/>
  <c r="AI1591" i="11"/>
  <c r="AJ1580" i="11"/>
  <c r="AI1575" i="11"/>
  <c r="AJ1564" i="11"/>
  <c r="AI1559" i="11"/>
  <c r="AJ1548" i="11"/>
  <c r="AI1543" i="11"/>
  <c r="AJ1532" i="11"/>
  <c r="AI1527" i="11"/>
  <c r="AJ1516" i="11"/>
  <c r="AI1511" i="11"/>
  <c r="AJ1500" i="11"/>
  <c r="AI1495" i="11"/>
  <c r="AJ1484" i="11"/>
  <c r="AI1479" i="11"/>
  <c r="AJ1468" i="11"/>
  <c r="AI1463" i="11"/>
  <c r="AJ1452" i="11"/>
  <c r="AI1447" i="11"/>
  <c r="AJ1436" i="11"/>
  <c r="AI1431" i="11"/>
  <c r="AJ1420" i="11"/>
  <c r="AI1415" i="11"/>
  <c r="AJ1404" i="11"/>
  <c r="AI1399" i="11"/>
  <c r="AJ1388" i="11"/>
  <c r="AI1383" i="11"/>
  <c r="AJ1372" i="11"/>
  <c r="AI1367" i="11"/>
  <c r="AJ1356" i="11"/>
  <c r="AI1351" i="11"/>
  <c r="AJ1340" i="11"/>
  <c r="AI1335" i="11"/>
  <c r="AJ1324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J2016" i="11"/>
  <c r="AI2011" i="11"/>
  <c r="AJ2000" i="11"/>
  <c r="AI1995" i="11"/>
  <c r="AJ1984" i="11"/>
  <c r="AI1979" i="11"/>
  <c r="AJ1968" i="11"/>
  <c r="AI1963" i="11"/>
  <c r="AJ1952" i="11"/>
  <c r="AI1947" i="11"/>
  <c r="AJ1936" i="11"/>
  <c r="AI1931" i="11"/>
  <c r="AJ1920" i="11"/>
  <c r="AI1915" i="11"/>
  <c r="AJ1904" i="11"/>
  <c r="AI1899" i="11"/>
  <c r="AJ1888" i="11"/>
  <c r="AI1883" i="11"/>
  <c r="AJ1872" i="11"/>
  <c r="AI1867" i="11"/>
  <c r="AJ1856" i="11"/>
  <c r="AI1851" i="11"/>
  <c r="AJ1840" i="11"/>
  <c r="AI1835" i="11"/>
  <c r="AJ1824" i="11"/>
  <c r="AI1819" i="11"/>
  <c r="AJ1808" i="11"/>
  <c r="AI1803" i="11"/>
  <c r="AJ1792" i="11"/>
  <c r="AI1787" i="11"/>
  <c r="AJ1776" i="11"/>
  <c r="AI1771" i="11"/>
  <c r="AJ1760" i="11"/>
  <c r="AI1755" i="11"/>
  <c r="AJ1744" i="11"/>
  <c r="AI1739" i="11"/>
  <c r="AJ1728" i="11"/>
  <c r="AI1723" i="11"/>
  <c r="AJ1712" i="11"/>
  <c r="AI1707" i="11"/>
  <c r="AJ1696" i="11"/>
  <c r="AI1691" i="11"/>
  <c r="AJ1680" i="11"/>
  <c r="AI1675" i="11"/>
  <c r="AJ1664" i="11"/>
  <c r="AI1659" i="11"/>
  <c r="AJ1648" i="11"/>
  <c r="AI1643" i="11"/>
  <c r="AJ1632" i="11"/>
  <c r="AI1627" i="11"/>
  <c r="AJ1616" i="11"/>
  <c r="AI1611" i="11"/>
  <c r="AJ1600" i="11"/>
  <c r="AI1595" i="11"/>
  <c r="AJ1584" i="11"/>
  <c r="AI1579" i="11"/>
  <c r="AJ1568" i="11"/>
  <c r="AI1563" i="11"/>
  <c r="AJ1552" i="11"/>
  <c r="AI1547" i="11"/>
  <c r="AJ1536" i="11"/>
  <c r="AI1531" i="11"/>
  <c r="AJ1520" i="11"/>
  <c r="AI1515" i="11"/>
  <c r="AJ1504" i="11"/>
  <c r="AI1499" i="11"/>
  <c r="AJ1488" i="11"/>
  <c r="AI1483" i="11"/>
  <c r="AJ1472" i="11"/>
  <c r="AI1467" i="11"/>
  <c r="AJ1456" i="11"/>
  <c r="AI1451" i="11"/>
  <c r="AJ1440" i="11"/>
  <c r="AI1435" i="11"/>
  <c r="AJ1424" i="11"/>
  <c r="AI1419" i="11"/>
  <c r="AJ1408" i="11"/>
  <c r="AI1403" i="11"/>
  <c r="AJ1392" i="11"/>
  <c r="AI1387" i="11"/>
  <c r="AJ1376" i="11"/>
  <c r="AI1371" i="11"/>
  <c r="AJ1360" i="11"/>
  <c r="AI1355" i="11"/>
  <c r="AJ1344" i="11"/>
  <c r="AI1339" i="11"/>
  <c r="AJ1328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2015" i="11"/>
  <c r="AJ2004" i="11"/>
  <c r="AI1999" i="11"/>
  <c r="AJ1988" i="11"/>
  <c r="AI1983" i="11"/>
  <c r="AJ1972" i="11"/>
  <c r="AI1967" i="11"/>
  <c r="AJ1956" i="11"/>
  <c r="AI1951" i="11"/>
  <c r="AJ1940" i="11"/>
  <c r="AI1935" i="11"/>
  <c r="AJ1924" i="11"/>
  <c r="AI1919" i="11"/>
  <c r="AJ1908" i="11"/>
  <c r="AI1903" i="11"/>
  <c r="AJ1892" i="11"/>
  <c r="AI1887" i="11"/>
  <c r="AJ1876" i="11"/>
  <c r="AI1871" i="11"/>
  <c r="AJ1860" i="11"/>
  <c r="AI1855" i="11"/>
  <c r="AJ1844" i="11"/>
  <c r="AI1839" i="11"/>
  <c r="AJ1828" i="11"/>
  <c r="AI1823" i="11"/>
  <c r="AJ1812" i="11"/>
  <c r="AI1807" i="11"/>
  <c r="AJ1796" i="11"/>
  <c r="AI1791" i="11"/>
  <c r="AJ1780" i="11"/>
  <c r="AI1775" i="11"/>
  <c r="AJ1764" i="11"/>
  <c r="AI1759" i="11"/>
  <c r="AJ1748" i="11"/>
  <c r="AI1743" i="11"/>
  <c r="AJ1732" i="11"/>
  <c r="AI1727" i="11"/>
  <c r="AJ1716" i="11"/>
  <c r="AI1711" i="11"/>
  <c r="AJ1700" i="11"/>
  <c r="AI1695" i="11"/>
  <c r="AJ1684" i="11"/>
  <c r="AI1679" i="11"/>
  <c r="AJ1668" i="11"/>
  <c r="AI1663" i="11"/>
  <c r="AJ1652" i="11"/>
  <c r="AI1647" i="11"/>
  <c r="AJ1636" i="11"/>
  <c r="AI1631" i="11"/>
  <c r="AJ1620" i="11"/>
  <c r="AI1615" i="11"/>
  <c r="AJ1604" i="11"/>
  <c r="AI1599" i="11"/>
  <c r="AJ1588" i="11"/>
  <c r="AI1583" i="11"/>
  <c r="AJ1572" i="11"/>
  <c r="AI1567" i="11"/>
  <c r="AJ1556" i="11"/>
  <c r="AI1551" i="11"/>
  <c r="AJ1540" i="11"/>
  <c r="AI1535" i="11"/>
  <c r="AJ1524" i="11"/>
  <c r="AI1519" i="11"/>
  <c r="AJ1508" i="11"/>
  <c r="AI1503" i="11"/>
  <c r="AJ1492" i="11"/>
  <c r="AI1487" i="11"/>
  <c r="AJ1476" i="11"/>
  <c r="AI1471" i="11"/>
  <c r="AJ1460" i="11"/>
  <c r="AI1455" i="11"/>
  <c r="AJ1444" i="11"/>
  <c r="AI1439" i="11"/>
  <c r="AJ1428" i="11"/>
  <c r="AI1423" i="11"/>
  <c r="AJ1412" i="11"/>
  <c r="AI1407" i="11"/>
  <c r="AJ1396" i="11"/>
  <c r="AI1391" i="11"/>
  <c r="AJ1380" i="11"/>
  <c r="AI1375" i="11"/>
  <c r="AJ1364" i="11"/>
  <c r="AI1359" i="11"/>
  <c r="AJ1348" i="11"/>
  <c r="AI1343" i="11"/>
  <c r="AJ1332" i="11"/>
  <c r="AI1327" i="11"/>
  <c r="AI1323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I610" i="11"/>
  <c r="AJ599" i="11"/>
  <c r="AI594" i="11"/>
  <c r="AJ583" i="11"/>
  <c r="AI578" i="11"/>
  <c r="AJ567" i="11"/>
  <c r="AI562" i="11"/>
  <c r="AJ551" i="11"/>
  <c r="AI546" i="11"/>
  <c r="AJ535" i="11"/>
  <c r="AI530" i="11"/>
  <c r="AJ519" i="11"/>
  <c r="AI514" i="11"/>
  <c r="AJ503" i="11"/>
  <c r="AI498" i="11"/>
  <c r="AJ487" i="11"/>
  <c r="AI482" i="11"/>
  <c r="AJ471" i="11"/>
  <c r="AI466" i="11"/>
  <c r="AJ455" i="11"/>
  <c r="AI450" i="11"/>
  <c r="AJ439" i="11"/>
  <c r="AI434" i="11"/>
  <c r="AJ423" i="11"/>
  <c r="AI418" i="11"/>
  <c r="AJ407" i="11"/>
  <c r="AI402" i="11"/>
  <c r="AJ391" i="11"/>
  <c r="AI386" i="11"/>
  <c r="AJ375" i="11"/>
  <c r="AI370" i="11"/>
  <c r="AJ359" i="11"/>
  <c r="AI354" i="11"/>
  <c r="AJ343" i="11"/>
  <c r="AI338" i="11"/>
  <c r="AJ327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J35" i="11"/>
  <c r="AI32" i="11"/>
  <c r="AI31" i="11"/>
  <c r="AJ24" i="11"/>
  <c r="AI23" i="11"/>
  <c r="AJ20" i="11"/>
  <c r="AI19" i="11"/>
  <c r="AJ12" i="11"/>
  <c r="AI1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<sst xmlns="http://schemas.openxmlformats.org/spreadsheetml/2006/main" count="18886" uniqueCount="1860">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</sst>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Data...2515891038</v>
        <stp/>
        <stp>BDP|11890849347572517576</stp>
        <tr r="C22" s="11"/>
      </tp>
      <tp t="s">
        <v>#N/A Requesting Data...2567544808</v>
        <stp/>
        <stp>BDP|17997555861076714870</stp>
        <tr r="K10" s="2"/>
      </tp>
      <tp t="s">
        <v>#N/A Requesting Data...4171377079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7.29</v>
        <stp/>
        <stp>BDP|17126916438941211442|22</stp>
        <stp>WLQ40 Index</stp>
        <stp>LAST_PRICE</stp>
        <tr r="K26" s="11"/>
        <tr r="D27" s="19"/>
      </tp>
      <tp t="s">
        <v>#N/A Requesting Data...3241221406</v>
        <stp/>
        <stp>BDP|11672668594955036146</stp>
        <tr r="M17" s="2"/>
      </tp>
      <tp t="s">
        <v>#N/A Requesting Data...2946696049</v>
        <stp/>
        <stp>BDP|10525875546933644503</stp>
        <tr r="J20" s="2"/>
      </tp>
      <tp t="s">
        <v>#N/A Requesting Data...2952793523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13.695</v>
        <stp/>
        <stp>BDP|1817248158173027332|22</stp>
        <stp>ODF27 Comdty</stp>
        <stp>LAST_PRICE</stp>
        <tr r="I9" s="2"/>
      </tp>
      <tp t="s">
        <v>#N/A Requesting Data...3973176725</v>
        <stp/>
        <stp>BDP|13922660516409086616</stp>
        <tr r="J8" s="2"/>
      </tp>
      <tp t="s">
        <v>#N/A Requesting Data...1201190366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Data...2215305438</v>
        <stp/>
        <stp>BDP|13351826156476807351</stp>
        <tr r="I4" s="11"/>
        <tr r="I4" s="19"/>
      </tp>
      <tp t="s">
        <v>#N/A Requesting Data...4049578525</v>
        <stp/>
        <stp>BDP|16242250041598013390</stp>
        <tr r="H15" s="2"/>
      </tp>
      <tp t="s">
        <v>#N/A Requesting Data...1466534068</v>
        <stp/>
        <stp>BDP|17554782934170103895</stp>
        <tr r="I11" s="11"/>
        <tr r="I13" s="19"/>
      </tp>
      <tp t="s">
        <v>#N/A Requesting Data...1999287938</v>
        <stp/>
        <stp>BDP|11933922321687068691</stp>
        <tr r="J30" s="11"/>
        <tr r="J36" s="11"/>
      </tp>
      <tp t="s">
        <v>#N/A Requesting Data...1135444963</v>
        <stp/>
        <stp>BDP|10989192625468543075</stp>
        <tr r="M13" s="2"/>
      </tp>
      <tp t="s">
        <v>#N/A Requesting Data...4165507111</v>
        <stp/>
        <stp>BDP|10560911534449628801</stp>
        <tr r="H20" s="2"/>
      </tp>
      <tp>
        <v>12.975</v>
        <stp/>
        <stp>BDP|5994555288853599865|22</stp>
        <stp>ODF28 Comdty</stp>
        <stp>LAST_PRICE</stp>
        <tr r="I11" s="2"/>
      </tp>
      <tp t="s">
        <v>#N/A Requesting Data...2851076646</v>
        <stp/>
        <stp>BDP|15250395624748236457</stp>
        <tr r="J12" s="11"/>
        <tr r="J14" s="19"/>
      </tp>
      <tp t="s">
        <v>#N/A Requesting Data...2216298896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Data...4180814798</v>
        <stp/>
        <stp>BDP|16401139052443934902</stp>
        <tr r="H12" s="11"/>
        <tr r="H14" s="19"/>
      </tp>
      <tp t="s">
        <v>#N/A Requesting Data...2023575388</v>
        <stp/>
        <stp>BDP|13199699395971985544</stp>
        <tr r="M15" s="2"/>
      </tp>
      <tp t="s">
        <v>#N/A Requesting Data...1220598018</v>
        <stp/>
        <stp>BDP|11018397475349807400</stp>
        <tr r="J9" s="11"/>
        <tr r="J11" s="19"/>
      </tp>
      <tp t="s">
        <v>#N/A Requesting Data...1294397989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Data...3382598639</v>
        <stp/>
        <stp>BDP|18066504518365779184</stp>
        <tr r="E9" s="7"/>
      </tp>
      <tp t="s">
        <v>#N/A Requesting Data...2093618467</v>
        <stp/>
        <stp>BDP|17086933372672206359</stp>
        <tr r="J6" s="2"/>
      </tp>
      <tp>
        <v>13.07</v>
        <stp/>
        <stp>BDP|9912487711585387542|22</stp>
        <stp>ODN29 Comdty</stp>
        <stp>LAST_PRICE</stp>
        <tr r="I14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Data...2721076983</v>
        <stp/>
        <stp>BDP|18006767455723930031</stp>
        <tr r="H14" s="2"/>
      </tp>
      <tp t="s">
        <v>#N/A Requesting Data...3005338126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Data...1609491677</v>
        <stp/>
        <stp>BDP|12094132856919978643</stp>
        <tr r="G12" s="11"/>
        <tr r="G14" s="19"/>
      </tp>
      <tp t="s">
        <v>#N/A Requesting Data...1483064649</v>
        <stp/>
        <stp>BDP|13669808071184794180</stp>
        <tr r="J10" s="2"/>
      </tp>
      <tp t="s">
        <v>#N/A Requesting Data...3478565312</v>
        <stp/>
        <stp>BDP|15560487271058748776</stp>
        <tr r="R15" s="19"/>
      </tp>
      <tp t="s">
        <v>#N/A Requesting Data...2273833749</v>
        <stp/>
        <stp>BDP|12664923227122563262</stp>
        <tr r="H19" s="2"/>
      </tp>
      <tp t="s">
        <v>#N/A Requesting Data...1932383686</v>
        <stp/>
        <stp>BDP|10132886557853282798</stp>
        <tr r="R25" s="19"/>
      </tp>
      <tp t="s">
        <v>#N/A Requesting Data...2643987273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13.49</v>
        <stp/>
        <stp>BDP|4318107740087500527|22</stp>
        <stp>ODF33 Comdty</stp>
        <stp>LAST_PRICE</stp>
        <tr r="I18" s="2"/>
      </tp>
      <tp t="s">
        <v>#N/A Requesting Data...3711208339</v>
        <stp/>
        <stp>BDP|18390658971311970670</stp>
        <tr r="D8" s="11"/>
        <tr r="D10" s="19"/>
      </tp>
      <tp t="s">
        <v>#N/A Requesting Data...2126157381</v>
        <stp/>
        <stp>BDP|15381531992630229786</stp>
        <tr r="J5" s="11"/>
        <tr r="J5" s="19"/>
      </tp>
      <tp t="s">
        <v>#N/A Requesting Data...1261740287</v>
        <stp/>
        <stp>BDP|17393541793456997356</stp>
        <tr r="H10" s="11"/>
        <tr r="H12" s="19"/>
      </tp>
      <tp t="s">
        <v>#N/A Requesting Data...2411030277</v>
        <stp/>
        <stp>BDP|16274177393281282193</stp>
        <tr r="G8" s="7"/>
      </tp>
      <tp t="s">
        <v>#N/A Requesting Data...4084293391</v>
        <stp/>
        <stp>BDP|11965837721833428627</stp>
        <tr r="M20" s="2"/>
      </tp>
      <tp t="s">
        <v>#N/A Requesting Data...2900711656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Data...3515277375</v>
        <stp/>
        <stp>BDP|15313882157430160621</stp>
        <tr r="C20" s="11"/>
      </tp>
      <tp t="s">
        <v>#N/A Requesting Data...2761731090</v>
        <stp/>
        <stp>BDP|14309772788493607646</stp>
        <tr r="M4" s="2"/>
      </tp>
      <tp t="s">
        <v>#N/A Requesting Data...2493911913</v>
        <stp/>
        <stp>BDP|14595801115303949097</stp>
        <tr r="E21" s="19"/>
      </tp>
      <tp t="s">
        <v>#N/A Requesting Data...4280286648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Data...3632144562</v>
        <stp/>
        <stp>BDP|18251230446683003334</stp>
        <tr r="B4" s="2"/>
      </tp>
      <tp t="s">
        <v>#N/A Requesting Data...1773599377</v>
        <stp/>
        <stp>BDP|16217601415257291833</stp>
        <tr r="K13" s="2"/>
      </tp>
      <tp>
        <v>13.525</v>
        <stp/>
        <stp>BDP|1730388117014610034|22</stp>
        <stp>ODF35 Comdty</stp>
        <stp>LAST_PRICE</stp>
        <tr r="I19" s="2"/>
      </tp>
      <tp t="s">
        <v>#N/A Requesting Data...1673206354</v>
        <stp/>
        <stp>BDP|12414252169111583844</stp>
        <tr r="J8" s="11"/>
        <tr r="J10" s="19"/>
      </tp>
      <tp t="s">
        <v>#N/A Requesting Data...3577446021</v>
        <stp/>
        <stp>BDP|18247308852560902123</stp>
        <tr r="I5" s="11"/>
        <tr r="I5" s="19"/>
      </tp>
      <tp t="s">
        <v>#N/A Requesting Data...3963347738</v>
        <stp/>
        <stp>BDP|12873884328186186157</stp>
        <tr r="H26" s="19"/>
      </tp>
      <tp t="s">
        <v>#N/A Requesting Data...3645988321</v>
        <stp/>
        <stp>BDP|13407403793871815004</stp>
        <tr r="K6" s="2"/>
      </tp>
      <tp t="s">
        <v>#N/A Requesting Data...3941882930</v>
        <stp/>
        <stp>BDP|18177323470082276169</stp>
        <tr r="C19" s="11"/>
      </tp>
      <tp t="s">
        <v>#N/A N/A</v>
        <stp/>
        <stp>BDH|12717652539641881980</stp>
        <tr r="P9" s="2"/>
      </tp>
      <tp>
        <v>13.154999999999999</v>
        <stp/>
        <stp>BDP|8635531302600770334|22</stp>
        <stp>ODF30 Comdty</stp>
        <stp>LAST_PRICE</stp>
        <tr r="I15" s="2"/>
      </tp>
      <tp t="s">
        <v>#N/A Real Time</v>
        <stp/>
        <stp>BDP|7077160752787948741|22</stp>
        <stp>ODF26 Comdty</stp>
        <stp>LAST_PRICE</stp>
        <tr r="I7" s="2"/>
      </tp>
      <tp t="s">
        <v>#N/A Requesting Data...3938024132</v>
        <stp/>
        <stp>BDP|18210740456462118495</stp>
        <tr r="G11" s="7"/>
      </tp>
      <tp t="s">
        <v>#N/A Requesting Data...1321446992</v>
        <stp/>
        <stp>BDP|13811937565742578206</stp>
        <tr r="K5" s="2"/>
      </tp>
      <tp t="s">
        <v>#N/A Requesting Data...2635216850</v>
        <stp/>
        <stp>BDP|11302641772339703592</stp>
        <tr r="J11" s="11"/>
        <tr r="J13" s="19"/>
      </tp>
      <tp t="s">
        <v>#N/A Requesting Data...3067558572</v>
        <stp/>
        <stp>BDP|18144735643102604587</stp>
        <tr r="I6" s="11"/>
        <tr r="I7" s="19"/>
      </tp>
      <tp t="s">
        <v>#N/A Requesting Data...2870689621</v>
        <stp/>
        <stp>BDP|17891750447431177959</stp>
        <tr r="I23" s="19"/>
      </tp>
      <tp t="s">
        <v>#N/A Requesting Data...2283279988</v>
        <stp/>
        <stp>BDP|13169219909279069493</stp>
        <tr r="I9" s="19"/>
      </tp>
      <tp t="s">
        <v>#N/A Requesting Data...4193996030</v>
        <stp/>
        <stp>BDP|15169911027214728631</stp>
        <tr r="I10" s="11"/>
        <tr r="I12" s="19"/>
      </tp>
      <tp t="s">
        <v>#N/A Requesting Data...3142548106</v>
        <stp/>
        <stp>BDP|12223353275989336335</stp>
        <tr r="J16" s="2"/>
      </tp>
      <tp t="s">
        <v>#N/A Requesting Data...2237275352</v>
        <stp/>
        <stp>BDP|13938612248508071558</stp>
        <tr r="J18" s="2"/>
      </tp>
      <tp t="s">
        <v>#N/A Requesting Data...2504126157</v>
        <stp/>
        <stp>BDP|15756764600217707937</stp>
        <tr r="I8" s="11"/>
        <tr r="I10" s="19"/>
      </tp>
      <tp>
        <v>7.94</v>
        <stp/>
        <stp>BDP|15191354459661457650|22</stp>
        <stp>WLQ28 Index</stp>
        <stp>LAST_PRICE</stp>
        <tr r="K20" s="11"/>
        <tr r="D23" s="19"/>
      </tp>
      <tp>
        <v>13.23</v>
        <stp/>
        <stp>BDP|1648383418099142932|22</stp>
        <stp>ODN30 Comdty</stp>
        <stp>LAST_PRICE</stp>
        <tr r="I16" s="2"/>
      </tp>
      <tp t="s">
        <v>#N/A Requesting Data...2010533551</v>
        <stp/>
        <stp>BDP|16275844520047691695</stp>
        <tr r="I6" s="19"/>
      </tp>
      <tp t="s">
        <v>#N/A Requesting Data...4286696269</v>
        <stp/>
        <stp>BDP|16565084299882524097</stp>
        <tr r="E22" s="19"/>
      </tp>
      <tp t="s">
        <v>#N/A Requesting Data...4153821967</v>
        <stp/>
        <stp>BDP|13919009196892112561</stp>
        <tr r="G6" s="19"/>
      </tp>
      <tp t="s">
        <v>#N/A Requesting Data...2595212314</v>
        <stp/>
        <stp>BDP|10685517029532594805</stp>
        <tr r="J9" s="11"/>
        <tr r="J11" s="19"/>
      </tp>
      <tp t="s">
        <v>#N/A Requesting Data...3683502497</v>
        <stp/>
        <stp>BDP|10190007799825004140</stp>
        <tr r="J11" s="2"/>
      </tp>
      <tp t="s">
        <v>#N/A Requesting Data...4267146731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Data...4039905759</v>
        <stp/>
        <stp>BDP|10764697960379803489</stp>
        <tr r="H13" s="11"/>
        <tr r="H15" s="19"/>
      </tp>
      <tp t="s">
        <v>#N/A Requesting Data...2102510314</v>
        <stp/>
        <stp>BDP|13517598616202729838</stp>
        <tr r="K8" s="2"/>
      </tp>
      <tp t="s">
        <v>#N/A Requesting Data...3511457888</v>
        <stp/>
        <stp>BDP|17283641756651242833</stp>
        <tr r="I12" s="11"/>
        <tr r="I14" s="19"/>
      </tp>
      <tp t="s">
        <v>#N/A Requesting Data...2727733879</v>
        <stp/>
        <stp>BDP|11750802159294733595</stp>
        <tr r="D6" s="11"/>
        <tr r="D7" s="19"/>
      </tp>
      <tp t="s">
        <v>#N/A Requesting Data...2700700454</v>
        <stp/>
        <stp>BDP|13791043005266774797</stp>
        <tr r="K3" s="2"/>
      </tp>
      <tp t="s">
        <v>#N/A Requesting Data...3764803170</v>
        <stp/>
        <stp>BDP|16346012453228382996</stp>
        <tr r="M18" s="2"/>
      </tp>
      <tp>
        <v>7.69</v>
        <stp/>
        <stp>BDP|17400812045415001977|22</stp>
        <stp>WLQ30 Index</stp>
        <stp>LAST_PRICE</stp>
        <tr r="K22" s="11"/>
        <tr r="D24" s="19"/>
      </tp>
      <tp t="s">
        <v>#N/A Requesting Data...1649633064</v>
        <stp/>
        <stp>BDP|14493345555019657991</stp>
        <tr r="D21" s="11"/>
      </tp>
      <tp t="s">
        <v>#N/A Requesting Data...2695440842</v>
        <stp/>
        <stp>BDP|10381663256273547222</stp>
        <tr r="J7" s="2"/>
      </tp>
      <tp t="s">
        <v>#N/A Requesting Data...1611364348</v>
        <stp/>
        <stp>BDP|14207649066395210291</stp>
        <tr r="E13" s="11"/>
        <tr r="E15" s="19"/>
      </tp>
      <tp t="s">
        <v>#N/A Requesting Data...2692997922</v>
        <stp/>
        <stp>BDP|10329258298459125127</stp>
        <tr r="D5" s="11"/>
        <tr r="D5" s="19"/>
      </tp>
      <tp>
        <v>10.29</v>
        <stp/>
        <stp>BDP|12311044885073610825|22</stp>
        <stp>WLQ26 Index</stp>
        <stp>LAST_PRICE</stp>
        <tr r="K18" s="11"/>
        <tr r="D21" s="19"/>
      </tp>
      <tp t="s">
        <v>#N/A Requesting Data...3849301717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Data...1544047456</v>
        <stp/>
        <stp>BDP|15657766851707412375</stp>
        <tr r="H9" s="2"/>
      </tp>
      <tp t="s">
        <v>#N/A Requesting Data...4216911351</v>
        <stp/>
        <stp>BDP|10206336109409844951</stp>
        <tr r="G4" s="11"/>
        <tr r="G4" s="19"/>
      </tp>
      <tp t="s">
        <v>#N/A Requesting Data...3865660288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Data...1418546135</v>
        <stp/>
        <stp>BDP|13514466073332803207</stp>
        <tr r="E10" s="7"/>
      </tp>
      <tp t="s">
        <v>#N/A Requesting Data...3755105903</v>
        <stp/>
        <stp>BDP|15932419454602327679</stp>
        <tr r="R17" s="19"/>
      </tp>
      <tp t="s">
        <v>#N/A Requesting Data...1396619170</v>
        <stp/>
        <stp>BDP|10734617210797818067</stp>
        <tr r="H7" s="11"/>
        <tr r="H8" s="19"/>
      </tp>
      <tp t="s">
        <v>#N/A Requesting Data...3487958440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Data...2454475648</v>
        <stp/>
        <stp>BDP|12488034333200047180</stp>
        <tr r="E6" s="11"/>
        <tr r="E7" s="19"/>
      </tp>
      <tp t="s">
        <v>#N/A Requesting Data...4076926039</v>
        <stp/>
        <stp>BDP|15079044459285072518</stp>
        <tr r="C23" s="11"/>
      </tp>
      <tp t="s">
        <v>#N/A Requesting Data...1806626431</v>
        <stp/>
        <stp>BDP|12403675587034363894</stp>
        <tr r="E24" s="19"/>
      </tp>
      <tp t="s">
        <v>#N/A Requesting Data...3878942141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Data...2877233831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Data...3862153371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Data...1401346950</v>
        <stp/>
        <stp>BDP|13827638941138882945</stp>
        <tr r="D20" s="11"/>
      </tp>
      <tp t="s">
        <v>#N/A Requesting Data...1970758744</v>
        <stp/>
        <stp>BDP|15074149084105893822</stp>
        <tr r="H12" s="2"/>
      </tp>
      <tp t="s">
        <v>#N/A Requesting Data...2415554908</v>
        <stp/>
        <stp>BDP|12011324621007283512</stp>
        <tr r="K11" s="2"/>
      </tp>
      <tp t="s">
        <v>#N/A Requesting Data...4156608111</v>
        <stp/>
        <stp>BDP|13944439535751923464</stp>
        <tr r="G7" s="7"/>
      </tp>
      <tp t="s">
        <v>#N/A Requesting Data...1358879411</v>
        <stp/>
        <stp>BDP|12486181792623693882</stp>
        <tr r="I7" s="11"/>
        <tr r="I8" s="19"/>
      </tp>
      <tp t="s">
        <v>#N/A Requesting Data...3241328948</v>
        <stp/>
        <stp>BDP|15867650078552221747</stp>
        <tr r="J13" s="11"/>
        <tr r="J15" s="19"/>
      </tp>
      <tp t="s">
        <v>#N/A Requesting Data...1699877932</v>
        <stp/>
        <stp>BDP|16598361100882620607</stp>
        <tr r="E20" s="19"/>
      </tp>
      <tp t="s">
        <v>#N/A Requesting Data...3880248065</v>
        <stp/>
        <stp>BDP|14549521927542330072</stp>
        <tr r="B3" s="2"/>
      </tp>
      <tp t="s">
        <v>#N/A Requesting Data...1491539880</v>
        <stp/>
        <stp>BDP|15569729104905018670</stp>
        <tr r="G13" s="11"/>
        <tr r="G15" s="19"/>
      </tp>
      <tp t="s">
        <v>#N/A Requesting Data...2330518081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Data...3681612506</v>
        <stp/>
        <stp>BDP|15603954615614077815</stp>
        <tr r="H3" s="11"/>
        <tr r="H3" s="19"/>
      </tp>
    </main>
    <main first="bofaddin.rtdserver">
      <tp t="s">
        <v>#N/A Requesting Data...2927434879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Data...1538956247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Data...3013817981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Data...2545392753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Data...4223063416</v>
        <stp/>
        <stp>BDP|10167746766623851495</stp>
        <tr r="H27" s="19"/>
      </tp>
      <tp t="s">
        <v>#N/A Requesting Data...1636647511</v>
        <stp/>
        <stp>BDP|15650113847534740213</stp>
        <tr r="K20" s="2"/>
      </tp>
      <tp>
        <v>7.43</v>
        <stp/>
        <stp>BDP|15206803498617246315|22</stp>
        <stp>WLK35 Index</stp>
        <stp>LAST_PRICE</stp>
        <tr r="K25" s="11"/>
        <tr r="D26" s="19"/>
      </tp>
      <tp t="s">
        <v>#N/A Requesting Data...1557244887</v>
        <stp/>
        <stp>BDP|13254377893488997629</stp>
        <tr r="D23" s="11"/>
      </tp>
      <tp t="s">
        <v>#N/A Requesting Data...2765723283</v>
        <stp/>
        <stp>BDP|17168141665277915099</stp>
        <tr r="J5" s="11"/>
        <tr r="J5" s="19"/>
      </tp>
      <tp t="s">
        <v>#N/A Requesting Data...3643578896</v>
        <stp/>
        <stp>BDP|13192264257971139213</stp>
        <tr r="B5" s="2"/>
      </tp>
      <tp t="s">
        <v>#N/A Requesting Data...1523568767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Requesting Data...3167045168</v>
        <stp/>
        <stp>BDP|13885044901445083180</stp>
        <tr r="K12" s="2"/>
      </tp>
      <tp>
        <v>7.625</v>
        <stp/>
        <stp>BDP|11202313113777109480|22</stp>
        <stp>WLQ32 Index</stp>
        <stp>LAST_PRICE</stp>
        <tr r="K23" s="11"/>
        <tr r="D25" s="19"/>
      </tp>
      <tp t="s">
        <v>#N/A Requesting Data...2863139952</v>
        <stp/>
        <stp>BDP|11400645938887008706</stp>
        <tr r="J7" s="11"/>
        <tr r="J8" s="19"/>
      </tp>
      <tp t="s">
        <v>#N/A Requesting Data...3667223264</v>
        <stp/>
        <stp>BDP|11901617520055099407</stp>
        <tr r="H22" s="19"/>
      </tp>
      <tp t="s">
        <v>#N/A Requesting Data...2205071428</v>
        <stp/>
        <stp>BDP|15400756759381384234</stp>
        <tr r="D22" s="11"/>
      </tp>
      <tp t="s">
        <v>#N/A Requesting Data...1647351173</v>
        <stp/>
        <stp>BDP|12640648403606974635</stp>
        <tr r="H13" s="2"/>
      </tp>
      <tp t="s">
        <v>#N/A Requesting Data...3732445159</v>
        <stp/>
        <stp>BDP|16467386859441799584</stp>
        <tr r="H21" s="19"/>
      </tp>
      <tp t="s">
        <v>#N/A Requesting Data...3573509145</v>
        <stp/>
        <stp>BDP|14499871584089873959</stp>
        <tr r="J5" s="2"/>
      </tp>
      <tp t="s">
        <v>#N/A Requesting Data...2001659755</v>
        <stp/>
        <stp>BDP|15874572719711331490</stp>
        <tr r="E7" s="11"/>
        <tr r="E8" s="19"/>
      </tp>
      <tp>
        <v>8.61</v>
        <stp/>
        <stp>BDP|18343878312230213019|22</stp>
        <stp>WLK27 Index</stp>
        <stp>LAST_PRICE</stp>
        <tr r="K19" s="11"/>
        <tr r="D22" s="19"/>
      </tp>
      <tp t="s">
        <v>#N/A Requesting Data...3137577218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Data...3222474884</v>
        <stp/>
        <stp>BDP|10311071319847809260</stp>
        <tr r="E5" s="11"/>
        <tr r="E5" s="19"/>
      </tp>
      <tp t="s">
        <v>#N/A Requesting Data...1372728218</v>
        <stp/>
        <stp>BDP|13500928233515131809</stp>
        <tr r="R29" s="19"/>
      </tp>
      <tp t="s">
        <v>#N/A Requesting Data...3177061145</v>
        <stp/>
        <stp>BDP|17886146055302615594</stp>
        <tr r="H11" s="2"/>
      </tp>
      <tp t="s">
        <v>#N/A Requesting Data...3633552427</v>
        <stp/>
        <stp>BDP|15780778072099169853</stp>
        <tr r="H7" s="2"/>
      </tp>
      <tp>
        <v>13.305</v>
        <stp/>
        <stp>BDP|9537380863981849389|22</stp>
        <stp>ODF31 Comdty</stp>
        <stp>LAST_PRICE</stp>
        <tr r="I17" s="2"/>
      </tp>
      <tp t="s">
        <v>#N/A Requesting Data...3065333407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Data...2857122238</v>
        <stp/>
        <stp>BDP|12508709024814224690</stp>
        <tr r="D13" s="11"/>
        <tr r="D15" s="19"/>
      </tp>
      <tp t="s">
        <v>#N/A Requesting Data...3418799932</v>
        <stp/>
        <stp>BDP|16680580833864261100</stp>
        <tr r="C18" s="11"/>
      </tp>
      <tp t="s">
        <v>#N/A Requesting Data...3306824029</v>
        <stp/>
        <stp>BDP|10601763240924932273</stp>
        <tr r="B7" s="2"/>
      </tp>
      <tp t="s">
        <v>#N/A Requesting Data...2603037725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Data...2156418819</v>
        <stp/>
        <stp>BDP|12246695054252844675</stp>
        <tr r="I2" s="19"/>
      </tp>
      <tp t="s">
        <v>#N/A Requesting Data...1615206140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Data...3092282937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Data...1442934046</v>
        <stp/>
        <stp>BDP|14450913867796246868</stp>
        <tr r="E4" s="11"/>
        <tr r="E4" s="19"/>
      </tp>
      <tp t="s">
        <v>#N/A N/A</v>
        <stp/>
        <stp>BDH|16543868441336987908</stp>
        <tr r="B30" s="11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7.6150000000000002</v>
        <stp/>
        <stp>BDP|2477436560693487840|22</stp>
        <stp>WLK33 Index</stp>
        <stp>LAST_PRICE</stp>
        <tr r="K24" s="11"/>
      </tp>
      <tp>
        <v>7.78</v>
        <stp/>
        <stp>BDP|6555917527705726771|22</stp>
        <stp>WLK29 Index</stp>
        <stp>LAST_PRICE</stp>
        <tr r="K21" s="11"/>
      </tp>
      <tp>
        <v>12.935</v>
        <stp/>
        <stp>BDP|14180849787898400322|22</stp>
        <stp>ODN28 Comdty</stp>
        <stp>LAST_PRICE</stp>
        <tr r="I12" s="2"/>
      </tp>
      <tp>
        <v>13.53</v>
        <stp/>
        <stp>BDP|17867681293201701771|22</stp>
        <stp>ODF37 Comdty</stp>
        <stp>LAST_PRICE</stp>
        <tr r="I20" s="2"/>
      </tp>
      <tp>
        <v>14.484999999999999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12.975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13.22</v>
        <stp/>
        <stp>BDP|10099954706050596315|22</stp>
        <stp>ODN27 Comdty</stp>
        <stp>LAST_PRICE</stp>
        <tr r="I10" s="2"/>
      </tp>
      <tp>
        <v>14.9</v>
        <stp/>
        <stp>BDP|13502834249559134851|22</stp>
        <stp>BZDIOVRA Index</stp>
        <stp>LAST_PRICE</stp>
        <tr r="I3" s="2"/>
      </tp>
      <tp t="s">
        <v>#N/A Requesting Data...2549858876</v>
        <stp/>
        <stp>BDP|4638716679660660820</stp>
        <tr r="H8" s="2"/>
      </tp>
      <tp t="s">
        <v>#N/A Requesting Data...2379710752</v>
        <stp/>
        <stp>BDP|5850214959956854834</stp>
        <tr r="H2" s="19"/>
      </tp>
      <tp t="s">
        <v>#N/A Requesting Data...3459460891</v>
        <stp/>
        <stp>BDP|1643486086802458341</stp>
        <tr r="E25" s="19"/>
      </tp>
      <tp t="s">
        <v>#N/A Requesting Data...3788355686</v>
        <stp/>
        <stp>BDP|2666435789245371712</stp>
        <tr r="M16" s="2"/>
      </tp>
      <tp t="s">
        <v>#N/A Requesting Data...3567123298</v>
        <stp/>
        <stp>BDP|4157223935860898914</stp>
        <tr r="J9" s="19"/>
      </tp>
      <tp t="s">
        <v>#N/A Requesting Data...2453289608</v>
        <stp/>
        <stp>BDP|9769032697008941467</stp>
        <tr r="E3" s="11"/>
        <tr r="E3" s="19"/>
      </tp>
      <tp t="s">
        <v>#N/A Requesting Data...1957586527</v>
        <stp/>
        <stp>BDP|2187806360183599399</stp>
        <tr r="M8" s="2"/>
      </tp>
      <tp t="s">
        <v>#N/A Requesting Data...2913579213</v>
        <stp/>
        <stp>BDP|9453706824659239917</stp>
        <tr r="D3" s="11"/>
        <tr r="D3" s="19"/>
      </tp>
      <tp t="s">
        <v>#N/A Requesting Data...3179237191</v>
        <stp/>
        <stp>BDP|2992747448774164936</stp>
        <tr r="E27" s="19"/>
      </tp>
      <tp t="s">
        <v>#N/A Requesting Data...2000704257</v>
        <stp/>
        <stp>BDP|4395756221404557952</stp>
        <tr r="D2" s="19"/>
      </tp>
      <tp t="s">
        <v>#N/A Requesting Data...2769328274</v>
        <stp/>
        <stp>BDP|8426700375802659609</stp>
        <tr r="G9" s="11"/>
        <tr r="G11" s="19"/>
      </tp>
      <tp t="s">
        <v>#N/A Requesting Data...2511925520</v>
        <stp/>
        <stp>BDP|3905065737155367827</stp>
        <tr r="G6" s="11"/>
        <tr r="G7" s="19"/>
      </tp>
      <tp t="s">
        <v>#N/A Requesting Data...4151434243</v>
        <stp/>
        <stp>BDP|2001157129209643549</stp>
        <tr r="I25" s="19"/>
      </tp>
      <tp t="s">
        <v>#N/A Requesting Data...3568164216</v>
        <stp/>
        <stp>BDP|3794307997384608046</stp>
        <tr r="I3" s="11"/>
        <tr r="I3" s="19"/>
      </tp>
      <tp t="s">
        <v>#N/A Requesting Data...2134859484</v>
        <stp/>
        <stp>BDP|4275888243441819414</stp>
        <tr r="E26" s="19"/>
      </tp>
      <tp t="s">
        <v>#N/A Requesting Data...2339040850</v>
        <stp/>
        <stp>BDP|1923241929759262565</stp>
        <tr r="M11" s="2"/>
      </tp>
      <tp t="s">
        <v>#N/A Requesting Data...3688272225</v>
        <stp/>
        <stp>BDP|3331986474028834805</stp>
        <tr r="J4" s="11"/>
        <tr r="J4" s="19"/>
      </tp>
      <tp t="s">
        <v>#N/A Requesting Data...2811489530</v>
        <stp/>
        <stp>BDP|5983646568229835184</stp>
        <tr r="R20" s="19"/>
      </tp>
      <tp t="s">
        <v>#N/A Requesting Data...2605146128</v>
        <stp/>
        <stp>BDP|4734890585182203825</stp>
        <tr r="D18" s="11"/>
      </tp>
      <tp t="s">
        <v>#N/A Requesting Data...1471322608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Data...3345830547</v>
        <stp/>
        <stp>BDP|5084823412455529785</stp>
        <tr r="H4" s="11"/>
        <tr r="H4" s="19"/>
      </tp>
      <tp t="s">
        <v>#N/A Requesting Data...2536147289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Data...1741746712</v>
        <stp/>
        <stp>BDP|8235147861384390521</stp>
        <tr r="H16" s="2"/>
      </tp>
      <tp t="s">
        <v>#N/A Requesting Data...2535445981</v>
        <stp/>
        <stp>BDP|3666674876795321902</stp>
        <tr r="E6" s="19"/>
      </tp>
      <tp t="s">
        <v>#N/A Requesting Data...3717029527</v>
        <stp/>
        <stp>BDP|7052549700088374422</stp>
        <tr r="J17" s="2"/>
      </tp>
      <tp t="s">
        <v>#N/A Requesting Data...1619229318</v>
        <stp/>
        <stp>BDP|9741032815896210067</stp>
        <tr r="K4" s="2"/>
      </tp>
      <tp t="s">
        <v>#N/A Requesting Data...3343031775</v>
        <stp/>
        <stp>BDP|9882058252866127540</stp>
        <tr r="I27" s="19"/>
      </tp>
      <tp t="s">
        <v>#N/A Requesting Data...1779945124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Data...3788210809</v>
        <stp/>
        <stp>BDP|8711749621454981610</stp>
        <tr r="H9" s="11"/>
        <tr r="H11" s="19"/>
      </tp>
      <tp t="s">
        <v>#N/A Requesting Data...2433610219</v>
        <stp/>
        <stp>BDP|2124980644386234646</stp>
        <tr r="R14" s="19"/>
      </tp>
      <tp t="s">
        <v>#N/A Requesting Data...2921409867</v>
        <stp/>
        <stp>BDP|4159726335098711786</stp>
        <tr r="D4" s="11"/>
        <tr r="D4" s="19"/>
      </tp>
      <tp t="s">
        <v>#N/A Requesting Data...4065199247</v>
        <stp/>
        <stp>BDP|6600922458241548475</stp>
        <tr r="J10" s="11"/>
        <tr r="J12" s="19"/>
      </tp>
      <tp t="s">
        <v>#N/A Requesting Data...3868259400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Data...3347887928</v>
        <stp/>
        <stp>BDP|7509049474986681906</stp>
        <tr r="H24" s="19"/>
      </tp>
      <tp t="s">
        <v>#N/A Requesting Data...2141310727</v>
        <stp/>
        <stp>BDP|8651142543386755452</stp>
        <tr r="I26" s="19"/>
      </tp>
      <tp t="s">
        <v>#N/A Requesting Data...3628050139</v>
        <stp/>
        <stp>BDP|6621927915827153670</stp>
        <tr r="H10" s="2"/>
      </tp>
      <tp t="s">
        <v>#N/A Requesting Data...2663861322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Data...3903398215</v>
        <stp/>
        <stp>BDP|6401007919956475918</stp>
        <tr r="K9" s="2"/>
      </tp>
      <tp t="s">
        <v>#N/A Requesting Data...2631453931</v>
        <stp/>
        <stp>BDP|3594728727869926770</stp>
        <tr r="E10" s="11"/>
        <tr r="E12" s="19"/>
      </tp>
      <tp t="s">
        <v>#N/A Requesting Data...3915586065</v>
        <stp/>
        <stp>BDP|1295270050609935714</stp>
        <tr r="H5" s="11"/>
        <tr r="H5" s="19"/>
      </tp>
      <tp t="s">
        <v>#N/A Requesting Data...2120143268</v>
        <stp/>
        <stp>BDP|9586602971314157476</stp>
        <tr r="J6" s="11"/>
        <tr r="J7" s="19"/>
      </tp>
      <tp t="s">
        <v>#N/A Requesting Data...1731915540</v>
        <stp/>
        <stp>BDP|5897436104601965865</stp>
        <tr r="J6" s="19"/>
      </tp>
      <tp t="s">
        <v>#N/A Requesting Data...2943031162</v>
        <stp/>
        <stp>BDP|7210719112410508942</stp>
        <tr r="J9" s="19"/>
      </tp>
      <tp t="s">
        <v>#N/A Requesting Data...2515585744</v>
        <stp/>
        <stp>BDP|6258822248703087193</stp>
        <tr r="I22" s="19"/>
      </tp>
      <tp t="s">
        <v>#N/A Requesting Data...2767110417</v>
        <stp/>
        <stp>BDP|6999313489046488323</stp>
        <tr r="K15" s="2"/>
      </tp>
      <tp t="s">
        <v>#N/A Requesting Data...4244496313</v>
        <stp/>
        <stp>BDP|8414640352844636739</stp>
        <tr r="K17" s="2"/>
      </tp>
      <tp t="s">
        <v>#N/A Requesting Data...4022055523</v>
        <stp/>
        <stp>BDP|6160330820607293841</stp>
        <tr r="J6" s="19"/>
      </tp>
      <tp t="s">
        <v>#N/A Requesting Data...2689151465</v>
        <stp/>
        <stp>BDP|3315293682106022630</stp>
        <tr r="J6" s="11"/>
        <tr r="J7" s="19"/>
      </tp>
      <tp t="s">
        <v>#N/A Requesting Data...1868504490</v>
        <stp/>
        <stp>BDP|9429013316019147896</stp>
        <tr r="R21" s="19"/>
      </tp>
      <tp t="s">
        <v>#N/A Requesting Data...1717469258</v>
        <stp/>
        <stp>BDP|1723259002522187882</stp>
        <tr r="K14" s="2"/>
      </tp>
      <tp t="s">
        <v>#N/A Requesting Data...4021634291</v>
        <stp/>
        <stp>BDP|2990502423164020862</stp>
        <tr r="M9" s="2"/>
      </tp>
      <tp t="s">
        <v>#N/A Requesting Data...1777456458</v>
        <stp/>
        <stp>BDP|8612151541547457349</stp>
        <tr r="K16" s="2"/>
      </tp>
      <tp t="s">
        <v>#N/A Requesting Data...2916629161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Data...3581781910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Data...4223105462</v>
        <stp/>
        <stp>BDP|5334175834307486976</stp>
        <tr r="J14" s="2"/>
      </tp>
      <tp t="s">
        <v>#N/A Requesting Data...3819034098</v>
        <stp/>
        <stp>BDP|8154902215360295977</stp>
        <tr r="H20" s="19"/>
      </tp>
      <tp t="s">
        <v>#N/A Requesting Data...2097624096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Data...3321260969</v>
        <stp/>
        <stp>BDP|9636783809803462453</stp>
        <tr r="C25" s="11"/>
      </tp>
      <tp t="s">
        <v>#N/A Requesting Data...2930866569</v>
        <stp/>
        <stp>BDP|8805667161083002133</stp>
        <tr r="J3" s="11"/>
        <tr r="J3" s="19"/>
      </tp>
      <tp t="s">
        <v>#N/A Requesting Data...1820033816</v>
        <stp/>
        <stp>BDP|7546476684227611629</stp>
        <tr r="M7" s="2"/>
      </tp>
      <tp t="s">
        <v>#N/A Requesting Data...3242571408</v>
        <stp/>
        <stp>BDP|4774572175039586539</stp>
        <tr r="D9" s="19"/>
      </tp>
      <tp t="s">
        <v>#N/A Requesting Data...2353956952</v>
        <stp/>
        <stp>BDP|9349190465432927654</stp>
        <tr r="C26" s="11"/>
      </tp>
      <tp t="s">
        <v>#N/A Requesting Data...2298813473</v>
        <stp/>
        <stp>BDP|5332477555246563840</stp>
        <tr r="H6" s="2"/>
      </tp>
      <tp t="s">
        <v>#N/A Requesting Data...1871760564</v>
        <stp/>
        <stp>BDP|9296062114427229555</stp>
        <tr r="H5" s="2"/>
      </tp>
      <tp t="s">
        <v>#N/A Requesting Data...2772037361</v>
        <stp/>
        <stp>BDP|3131810410801081170</stp>
        <tr r="H11" s="11"/>
        <tr r="H13" s="19"/>
      </tp>
      <tp t="s">
        <v>#N/A Requesting Data...1712945525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Data...3744375155</v>
        <stp/>
        <stp>BDP|5970432481165816675</stp>
        <tr r="J9" s="2"/>
      </tp>
      <tp t="s">
        <v>#N/A Requesting Data...2569561363</v>
        <stp/>
        <stp>BDP|6428209671071195804</stp>
        <tr r="D25" s="11"/>
      </tp>
      <tp t="s">
        <v>#N/A Requesting Data...3384493711</v>
        <stp/>
        <stp>BDP|6181484335763016961</stp>
        <tr r="I21" s="19"/>
      </tp>
      <tp t="s">
        <v>#N/A Requesting Data...3595447182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Data...3371131914</v>
        <stp/>
        <stp>BDP|3612074661198875616</stp>
        <tr r="J2" s="19"/>
      </tp>
      <tp t="s">
        <v>#N/A Requesting Data...3813618395</v>
        <stp/>
        <stp>BDP|6009636741147577859</stp>
        <tr r="I20" s="19"/>
      </tp>
      <tp t="s">
        <v>#N/A Requesting Data...2176604963</v>
        <stp/>
        <stp>BDP|5416050933808437507</stp>
        <tr r="E11" s="11"/>
        <tr r="E13" s="19"/>
      </tp>
      <tp t="s">
        <v>#N/A Requesting Data...2099325115</v>
        <stp/>
        <stp>BDP|4469726952068478577</stp>
        <tr r="E2" s="19"/>
      </tp>
      <tp t="s">
        <v>#N/A Requesting Data...3711417143</v>
        <stp/>
        <stp>BDP|2514423990686244217</stp>
        <tr r="D10" s="11"/>
        <tr r="D12" s="19"/>
      </tp>
      <tp t="s">
        <v>#N/A Requesting Data...2435010401</v>
        <stp/>
        <stp>BDP|5505121907678251772</stp>
        <tr r="G5" s="11"/>
        <tr r="G5" s="19"/>
      </tp>
      <tp t="s">
        <v>#N/A Requesting Data...2568437551</v>
        <stp/>
        <stp>BDP|6717872964888555496</stp>
        <tr r="K7" s="2"/>
      </tp>
      <tp t="s">
        <v>#N/A Requesting Data...3715747605</v>
        <stp/>
        <stp>BDP|7628246514408667822</stp>
        <tr r="I13" s="11"/>
        <tr r="I15" s="19"/>
      </tp>
      <tp t="s">
        <v>#N/A Requesting Data...1793414324</v>
        <stp/>
        <stp>BDP|3463804556948818291</stp>
        <tr r="D19" s="11"/>
      </tp>
      <tp t="s">
        <v>#N/A Requesting Data...2193617395</v>
        <stp/>
        <stp>BDP|1877563044224185082</stp>
        <tr r="R11" s="19"/>
      </tp>
      <tp t="s">
        <v>#N/A Requesting Data...3119184868</v>
        <stp/>
        <stp>BDP|5999920149495631944</stp>
        <tr r="M10" s="2"/>
      </tp>
      <tp t="s">
        <v>#N/A Requesting Data...2497071873</v>
        <stp/>
        <stp>BDP|3931452041031580694</stp>
        <tr r="J19" s="2"/>
      </tp>
      <tp t="s">
        <v>#N/A Requesting Data...3253031967</v>
        <stp/>
        <stp>BDP|6086773022681627652</stp>
        <tr r="R3" s="19"/>
      </tp>
      <tp t="s">
        <v>#N/A Requesting Data...2662782133</v>
        <stp/>
        <stp>BDP|9274013617679287535</stp>
        <tr r="G9" s="19"/>
      </tp>
      <tp t="s">
        <v>#N/A Requesting Data...2520738244</v>
        <stp/>
        <stp>BDP|5458019831893466086</stp>
        <tr r="J10" s="11"/>
        <tr r="J12" s="19"/>
      </tp>
      <tp t="s">
        <v>#N/A Requesting Data...3039119252</v>
        <stp/>
        <stp>BDP|5425105562507935010</stp>
        <tr r="K18" s="2"/>
      </tp>
      <tp t="s">
        <v>#N/A Requesting Data...2118056951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Data...1874828402</v>
        <stp/>
        <stp>BDP|9507205330525513839</stp>
        <tr r="J4" s="11"/>
        <tr r="J4" s="19"/>
      </tp>
      <tp t="s">
        <v>#N/A Requesting Data...2814787183</v>
        <stp/>
        <stp>BDP|2101225401797588245</stp>
        <tr r="H18" s="2"/>
      </tp>
      <tp t="s">
        <v>#N/A Requesting Data...2050123860</v>
        <stp/>
        <stp>BDP|7380091922057856733</stp>
        <tr r="J4" s="2"/>
      </tp>
      <tp t="s">
        <v>#N/A Requesting Data...2158141790</v>
        <stp/>
        <stp>BDP|7227915130840435804</stp>
        <tr r="E23" s="19"/>
      </tp>
      <tp t="s">
        <v>#N/A Requesting Data...4131355750</v>
        <stp/>
        <stp>BDP|6648854877445314932</stp>
        <tr r="C21" s="11"/>
      </tp>
      <tp t="s">
        <v>#N/A Requesting Data...2005434970</v>
        <stp/>
        <stp>BDP|7765646974033428381</stp>
        <tr r="G12" s="7"/>
      </tp>
      <tp t="s">
        <v>#N/A Requesting Data...3080150487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Data...3432219290</v>
        <stp/>
        <stp>BDP|8996523424079587047</stp>
        <tr r="J3" s="11"/>
        <tr r="J3" s="19"/>
      </tp>
      <tp t="s">
        <v>#N/A Requesting Data...2298653026</v>
        <stp/>
        <stp>BDP|5683100328445387518</stp>
        <tr r="G9" s="7"/>
      </tp>
      <tp t="s">
        <v>#N/A Requesting Data...2144559132</v>
        <stp/>
        <stp>BDP|1822719222220999206</stp>
        <tr r="D11" s="11"/>
        <tr r="D13" s="19"/>
      </tp>
      <tp t="s">
        <v>#N/A Requesting Data...3746980946</v>
        <stp/>
        <stp>BDP|3412478252612481668</stp>
        <tr r="D12" s="11"/>
        <tr r="D14" s="19"/>
      </tp>
      <tp t="s">
        <v>#N/A Requesting Data...1853232072</v>
        <stp/>
        <stp>BDP|1687368956969111871</stp>
        <tr r="K19" s="2"/>
      </tp>
      <tp t="s">
        <v>#N/A Requesting Data...2735514953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Data...2683036309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Data...1880337693</v>
        <stp/>
        <stp>BDP|2374175931660047606</stp>
        <tr r="H17" s="2"/>
      </tp>
      <tp t="s">
        <v>#N/A Requesting Data...1957052215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Data...3966530867</v>
        <stp/>
        <stp>BDP|2479131041011745192</stp>
        <tr r="J12" s="2"/>
      </tp>
      <tp t="s">
        <v>#N/A Requesting Data...2689184367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Data...2959361425</v>
        <stp/>
        <stp>BDP|7320197849905807080</stp>
        <tr r="C24" s="11"/>
      </tp>
      <tp t="s">
        <v>#N/A Requesting Data...2383156542</v>
        <stp/>
        <stp>BDP|2190926934948613723</stp>
        <tr r="H6" s="19"/>
      </tp>
      <tp t="s">
        <v>#N/A Requesting Data...3348254816</v>
        <stp/>
        <stp>BDP|4375753900560113469</stp>
        <tr r="R10" s="19"/>
      </tp>
      <tp t="s">
        <v>#N/A Requesting Data...3737688144</v>
        <stp/>
        <stp>BDP|4463478870191165152</stp>
        <tr r="M6" s="2"/>
      </tp>
      <tp t="s">
        <v>#N/A Requesting Data...3337197846</v>
        <stp/>
        <stp>BDP|6458698369549551863</stp>
        <tr r="I9" s="11"/>
        <tr r="I11" s="19"/>
      </tp>
      <tp t="s">
        <v>#N/A Requesting Data...2684328048</v>
        <stp/>
        <stp>BDP|5090352166701754608</stp>
        <tr r="F29" s="11"/>
      </tp>
      <tp t="s">
        <v>#N/A Requesting Data...3132362246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Data...2057733800</v>
        <stp/>
        <stp>BDP|1827417845708676912</stp>
        <tr r="D7" s="11"/>
        <tr r="D8" s="19"/>
      </tp>
      <tp t="s">
        <v>#N/A Requesting Data...3251538319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Data...1969652434</v>
        <stp/>
        <stp>BDP|5901000520520466755</stp>
        <tr r="H23" s="19"/>
      </tp>
      <tp t="s">
        <v>#N/A Requesting Data...3857563937</v>
        <stp/>
        <stp>BDP|4651376489008602716</stp>
        <tr r="J12" s="11"/>
        <tr r="J14" s="19"/>
      </tp>
      <tp t="s">
        <v>#N/A Requesting Data...3754384520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Data...3595107833</v>
        <stp/>
        <stp>BDP|7009126234541041477</stp>
        <tr r="E9" s="11"/>
        <tr r="E11" s="19"/>
      </tp>
      <tp t="s">
        <v>#N/A Requesting Data...3145612991</v>
        <stp/>
        <stp>BDP|2127305658120032482</stp>
        <tr r="G10" s="11"/>
        <tr r="G12" s="19"/>
      </tp>
      <tp t="s">
        <v>#N/A Requesting Data...3452768874</v>
        <stp/>
        <stp>BDP|3552371989500988863</stp>
        <tr r="J7" s="11"/>
        <tr r="J8" s="19"/>
      </tp>
      <tp t="s">
        <v>#N/A Requesting Data...4142512415</v>
        <stp/>
        <stp>BDP|8996589861712440902</stp>
        <tr r="D26" s="11"/>
      </tp>
      <tp t="s">
        <v>#N/A Requesting Data...3005646503</v>
        <stp/>
        <stp>BDP|4226241773230894182</stp>
        <tr r="J13" s="11"/>
        <tr r="J15" s="19"/>
      </tp>
      <tp t="s">
        <v>#N/A Requesting Data...3769240637</v>
        <stp/>
        <stp>BDP|9236812778495761274</stp>
        <tr r="D9" s="11"/>
        <tr r="D11" s="19"/>
      </tp>
      <tp t="s">
        <v>#N/A Requesting Data...3862263848</v>
        <stp/>
        <stp>BDP|8787993904919445978</stp>
        <tr r="J8" s="11"/>
        <tr r="J10" s="19"/>
      </tp>
      <tp t="s">
        <v>#N/A Requesting Data...3809821202</v>
        <stp/>
        <stp>BDP|4986428474834544241</stp>
        <tr r="H9" s="19"/>
      </tp>
      <tp t="s">
        <v>#N/A Requesting Data...4214824765</v>
        <stp/>
        <stp>BDP|4027837973262682890</stp>
        <tr r="M19" s="2"/>
      </tp>
      <tp t="s">
        <v>#N/A Requesting Data...2867713232</v>
        <stp/>
        <stp>BDP|6863710481498153056</stp>
        <tr r="R4" s="19"/>
      </tp>
      <tp t="s">
        <v>#N/A Requesting Data...2961663841</v>
        <stp/>
        <stp>BDP|7977680686540306885</stp>
        <tr r="D6" s="19"/>
      </tp>
      <tp t="s">
        <v>#N/A Requesting Data...3395988213</v>
        <stp/>
        <stp>BDP|2978744912796430367</stp>
        <tr r="M5" s="2"/>
      </tp>
      <tp t="s">
        <v>#N/A Requesting Data...2064813359</v>
        <stp/>
        <stp>BDP|6463399830411977660</stp>
        <tr r="H8" s="11"/>
        <tr r="H10" s="19"/>
      </tp>
      <tp t="s">
        <v>#N/A Requesting Data...2299931619</v>
        <stp/>
        <stp>BDP|3333630846708210848</stp>
        <tr r="J2" s="19"/>
      </tp>
      <tp t="s">
        <v>#N/A Requesting Data...3305235778</v>
        <stp/>
        <stp>BDP|9887452986543877734</stp>
        <tr r="M12" s="2"/>
      </tp>
      <tp t="s">
        <v>#N/A Requesting Data...3068009263</v>
        <stp/>
        <stp>BDP|6124812264958528142</stp>
        <tr r="G6" s="7"/>
      </tp>
      <tp t="s">
        <v>#N/A Requesting Data...2090658822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Data...2279248611</v>
        <stp/>
        <stp>BDP|7576008118700462431</stp>
        <tr r="G8" s="11"/>
        <tr r="G10" s="19"/>
      </tp>
      <tp t="s">
        <v>#N/A Requesting Data...3388775765</v>
        <stp/>
        <stp>BDP|1070616809507239240</stp>
        <tr r="E8" s="11"/>
        <tr r="E10" s="19"/>
      </tp>
      <tp t="s">
        <v>#N/A Requesting Data...4024948262</v>
        <stp/>
        <stp>BDP|3915222074910115423</stp>
        <tr r="R8" s="19"/>
      </tp>
      <tp t="s">
        <v>#N/A Requesting Data...2231763772</v>
        <stp/>
        <stp>BDP|4163044537905757079</stp>
        <tr r="H4" s="2"/>
      </tp>
      <tp t="s">
        <v>#N/A Requesting Data...2223374583</v>
        <stp/>
        <stp>BDP|4623768472882485469</stp>
        <tr r="G3" s="11"/>
        <tr r="G3" s="19"/>
      </tp>
      <tp t="s">
        <v>#N/A Requesting Data...2954211429</v>
        <stp/>
        <stp>BDP|1655010175960499466</stp>
        <tr r="G7" s="11"/>
        <tr r="G8" s="19"/>
      </tp>
      <tp t="s">
        <v>#N/A Requesting Data...2432708633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Data...4048376117</v>
        <stp/>
        <stp>BDP|2569764526774212131</stp>
        <tr r="E9" s="19"/>
      </tp>
      <tp t="s">
        <v>#N/A Requesting Data...2999286401</v>
        <stp/>
        <stp>BDP|5180174984237381953</stp>
        <tr r="J11" s="11"/>
        <tr r="J13" s="19"/>
      </tp>
      <tp t="s">
        <v>#N/A Requesting Data...3608989127</v>
        <stp/>
        <stp>BDP|9595075412893390962</stp>
        <tr r="E12" s="11"/>
        <tr r="E14" s="19"/>
      </tp>
      <tp t="s">
        <v>#N/A Requesting Data...3481471549</v>
        <stp/>
        <stp>BDP|2884752705310536665</stp>
        <tr r="I24" s="19"/>
      </tp>
      <tp t="s">
        <v>#N/A Requesting Data...2739527301</v>
        <stp/>
        <stp>BDP|8786671772103883961</stp>
        <tr r="R7" s="19"/>
      </tp>
      <tp t="s">
        <v>#N/A Requesting Data...4203346754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Data...3252084642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Data...2139627436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Data...2665113929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Data...4267026728</v>
        <stp/>
        <stp>BDP|55815364648658119</stp>
        <tr r="H25" s="19"/>
      </tp>
      <tp t="s">
        <v>#N/A Requesting Data...2402014878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Data...2969937107</v>
        <stp/>
        <stp>BDP|591725260180001521</stp>
        <tr r="H6" s="11"/>
        <tr r="H7" s="19"/>
      </tp>
      <tp t="s">
        <v>#N/A Requesting Data...4180012130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Data...3028352172</v>
        <stp/>
        <stp>BDP|542154546040819345</stp>
        <tr r="G11" s="11"/>
        <tr r="R22" s="19"/>
        <tr r="G13" s="19"/>
      </tp>
      <tp t="s">
        <v>#N/A Requesting Data...2274236322</v>
        <stp/>
        <stp>BDP|162205019758440862</stp>
        <tr r="E8" s="7"/>
      </tp>
      <tp t="s">
        <v>#N/A Requesting Data...3666411856</v>
        <stp/>
        <stp>BDP|941936015845375039</stp>
        <tr r="M14" s="2"/>
      </tp>
      <tp t="s">
        <v>#N/A Requesting Data...2781673506</v>
        <stp/>
        <stp>BDP|368437973666143841</stp>
        <tr r="J15" s="2"/>
      </tp>
      <tp t="s">
        <v>#N/A Requesting Data...3280725062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Data...3856499970</v>
        <stp/>
        <stp>BDP|813990660275351546</stp>
        <tr r="R13" s="19"/>
      </tp>
      <tp t="s">
        <v>#N/A Requesting Data...2690337095</v>
        <stp/>
        <stp>BDP|394006502529987782</stp>
        <tr r="J13" s="2"/>
      </tp>
      <tp t="s">
        <v>#N/A Requesting Data...3799504423</v>
        <stp/>
        <stp>BDP|284241585389591899</stp>
        <tr r="G2" s="19"/>
      </tp>
      <tp t="s">
        <v>#N/A Requesting Data...3572327582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E11" sqref="E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tabSelected="1" topLeftCell="A4" workbookViewId="0">
      <selection activeCell="G10" sqref="G10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46029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>_xll.BDP(G3,"LAST_UPDATE_DT",,)</f>
        <v>06/01/2026</v>
      </c>
      <c r="C3" s="140"/>
      <c r="D3" s="17"/>
      <c r="F3" t="s">
        <v>58</v>
      </c>
      <c r="G3" t="s">
        <v>58</v>
      </c>
      <c r="H3" s="11" t="str">
        <f>d_1</f>
        <v>06/01/2026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>_xll.BDP(G3,"pX_DT_1D",,)</f>
        <v>05/01/2026</v>
      </c>
      <c r="C4" s="162"/>
      <c r="D4" s="1"/>
      <c r="F4" t="s">
        <v>911</v>
      </c>
      <c r="G4" t="s">
        <v>913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81</v>
      </c>
      <c r="Q4" s="35">
        <f ca="1">hoje</f>
        <v>46029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>_xll.BDP(G3,"PX_LAST")/100</f>
        <v>0.14899999999999999</v>
      </c>
      <c r="C5" s="199"/>
      <c r="D5" s="208"/>
      <c r="F5" t="s">
        <v>912</v>
      </c>
      <c r="G5" t="s">
        <v>914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>(1+B5)^(1/252)-1</f>
        <v>5.513106415402369E-4</v>
      </c>
      <c r="C6" s="141"/>
      <c r="D6" s="140"/>
      <c r="F6" t="s">
        <v>57</v>
      </c>
      <c r="G6" t="s">
        <v>57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9" si="2">+I6-J6</f>
        <v>#VALUE!</v>
      </c>
      <c r="M6" s="71" t="str">
        <f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>_xll.BDP("BMFXTWO Index","PX_LAST")</f>
        <v>5.3756000000000004</v>
      </c>
      <c r="C7" s="140"/>
      <c r="D7" s="217"/>
      <c r="F7" t="s">
        <v>56</v>
      </c>
      <c r="G7" t="s">
        <v>443</v>
      </c>
      <c r="H7" s="10">
        <f>VALUE(_xll.BDP(F7,"FUT_DLV_DT_LAST",,))</f>
        <v>46024</v>
      </c>
      <c r="I7" s="4" t="str">
        <f>_xll.BDP(F7,"LAST_PRICE")</f>
        <v>#N/A Real Time</v>
      </c>
      <c r="J7" s="4">
        <f>_xll.BDP(F7,"PX_SETTLE",,)</f>
        <v>14.9</v>
      </c>
      <c r="K7" s="4">
        <f>_xll.BDP(F7,"PX_CLOSE_2D",,)</f>
        <v>14.9</v>
      </c>
      <c r="L7" s="4" t="e">
        <f t="shared" si="2"/>
        <v>#VALUE!</v>
      </c>
      <c r="M7" s="71">
        <f>_xll.BDP(F7,"FUT_CNV_RISK_FRSK",,)</f>
        <v>0.10378122242400423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>VALUE(_xll.BDP(F8,"FUT_DLV_DT_LAST",,))</f>
        <v>46204</v>
      </c>
      <c r="I8" s="4">
        <f>_xll.BDP(F8,"LAST_PRICE")</f>
        <v>14.484999999999999</v>
      </c>
      <c r="J8" s="4">
        <f>_xll.BDP(F8,"PX_SETTLE",,)</f>
        <v>14.510999999999999</v>
      </c>
      <c r="K8" s="4">
        <f>_xll.BDP(F8,"PX_CLOSE_2D",,)</f>
        <v>14.503</v>
      </c>
      <c r="L8" s="4">
        <f t="shared" si="2"/>
        <v>-2.5999999999999801E-2</v>
      </c>
      <c r="M8" s="71">
        <f>_xll.BDP(F8,"FUT_CNV_RISK_FRSK",,)</f>
        <v>3.8695052937691798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>VALUE(_xll.BDP(F9,"FUT_DLV_DT_LAST",,))</f>
        <v>46391</v>
      </c>
      <c r="I9" s="4">
        <f>_xll.BDP(F9,"LAST_PRICE")</f>
        <v>13.695</v>
      </c>
      <c r="J9" s="4">
        <f>_xll.BDP(F9,"PX_SETTLE",,)</f>
        <v>13.728</v>
      </c>
      <c r="K9" s="4">
        <f>_xll.BDP(F9,"PX_CLOSE_2D",,)</f>
        <v>13.701000000000001</v>
      </c>
      <c r="L9" s="4">
        <f t="shared" si="2"/>
        <v>-3.2999999999999474E-2</v>
      </c>
      <c r="M9" s="71">
        <f>_xll.BDP(F9,"FUT_CNV_RISK_FRSK",,)</f>
        <v>7.5749367868629633</v>
      </c>
      <c r="P9" s="36">
        <f ca="1">_xll.BDH(Q2,Q8:Q8,Q3,Q4,"Dir=V","Dts=S","Sort=A","Quote=C","QtTyp=P","Days=T",CONCATENATE("Per=c",Q5),"DtFmt=D","UseDPDF=Y",CONCATENATE("FX=",Q6),"cols=2;rows=7911")</f>
        <v>34519</v>
      </c>
      <c r="Q9">
        <v>1</v>
      </c>
      <c r="S9" s="42">
        <f ca="1">hoje</f>
        <v>46029</v>
      </c>
      <c r="T9" s="43">
        <f ca="1">_xll.BInterpol('Base CDI'!$H$4:$H$28,'Base CDI'!$J$4:$J$29,S9,"Cubic","Extrapolate=Linear","MultiX=Average","Skip=True","Sort=True")</f>
        <v>14.892289650618991</v>
      </c>
      <c r="U9" s="43">
        <f ca="1">_xll.BInterpol('Base CDI'!$H$4:$H$28,'Base CDI'!$I$4:$I$29,S9,"Cubic","Extrapolate=Linear","MultiX=Average","Skip=True","Sort=True")</f>
        <v>15.224304812834223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si="3">C10*cdi_diario</f>
        <v>286529.75305106188</v>
      </c>
      <c r="F10" t="s">
        <v>1852</v>
      </c>
      <c r="G10" t="s">
        <v>1856</v>
      </c>
      <c r="H10" s="10">
        <f>VALUE(_xll.BDP(F10,"FUT_DLV_DT_LAST",,))</f>
        <v>46569</v>
      </c>
      <c r="I10" s="4">
        <f>_xll.BDP(F10,"LAST_PRICE")</f>
        <v>13.22</v>
      </c>
      <c r="J10" s="4">
        <f>_xll.BDP(F10,"PX_SETTLE",,)</f>
        <v>13.243</v>
      </c>
      <c r="K10" s="4">
        <f>_xll.BDP(F10,"PX_CLOSE_2D",,)</f>
        <v>13.228999999999999</v>
      </c>
      <c r="L10" s="4">
        <f t="shared" ref="L10:L20" si="4">+I10-J10</f>
        <v>-2.2999999999999687E-2</v>
      </c>
      <c r="M10" s="71">
        <f>_xll.BDP(F10,"FUT_CNV_RISK_FRSK",,)</f>
        <v>10.783103671143181</v>
      </c>
      <c r="P10" s="10">
        <v>34520</v>
      </c>
      <c r="Q10">
        <v>1.0039800000000001</v>
      </c>
      <c r="S10" s="42">
        <f ca="1">S9+1</f>
        <v>46030</v>
      </c>
      <c r="T10" s="43">
        <f ca="1">_xll.BInterpol('Base CDI'!$H$4:$H$28,'Base CDI'!$J$4:$J$29,S10,"Cubic","Extrapolate=Linear","MultiX=Average","Skip=True","Sort=True")</f>
        <v>14.890746318759113</v>
      </c>
      <c r="U10" s="43">
        <f ca="1">_xll.BInterpol('Base CDI'!$H$4:$H$28,'Base CDI'!$I$4:$I$29,S10,"Cubic","Extrapolate=Linear","MultiX=Average","Skip=True","Sort=True")</f>
        <v>15.220080213903742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si="5">VLOOKUP(A11,$A$37:$B$67,2,0)</f>
        <v>277276486.35000002</v>
      </c>
      <c r="D11" s="9">
        <f t="shared" si="3"/>
        <v>152865.47757364126</v>
      </c>
      <c r="F11" t="s">
        <v>53</v>
      </c>
      <c r="G11" t="s">
        <v>283</v>
      </c>
      <c r="H11" s="10">
        <f>VALUE(_xll.BDP(F11,"FUT_DLV_DT_LAST",,))</f>
        <v>46755</v>
      </c>
      <c r="I11" s="4">
        <f>_xll.BDP(F11,"LAST_PRICE")</f>
        <v>12.975</v>
      </c>
      <c r="J11" s="4">
        <f>_xll.BDP(F11,"PX_SETTLE",,)</f>
        <v>12.987</v>
      </c>
      <c r="K11" s="4">
        <f>_xll.BDP(F11,"PX_CLOSE_2D",,)</f>
        <v>12.994999999999999</v>
      </c>
      <c r="L11" s="4">
        <f t="shared" si="4"/>
        <v>-1.2000000000000455E-2</v>
      </c>
      <c r="M11" s="71">
        <f>_xll.BDP(F11,"FUT_CNV_RISK_FRSK",,)</f>
        <v>13.723994539337582</v>
      </c>
      <c r="P11" s="10">
        <v>34521</v>
      </c>
      <c r="Q11">
        <v>1.0079959999999999</v>
      </c>
      <c r="S11" s="42">
        <f t="shared" ref="S11:S74" ca="1" si="6">S10+1</f>
        <v>46031</v>
      </c>
      <c r="T11" s="43">
        <f ca="1">_xll.BInterpol('Base CDI'!$H$4:$H$28,'Base CDI'!$J$4:$J$29,S11,"Cubic","Extrapolate=Linear","MultiX=Average","Skip=True","Sort=True")</f>
        <v>14.889202298544504</v>
      </c>
      <c r="U11" s="43">
        <f ca="1">_xll.BInterpol('Base CDI'!$H$4:$H$28,'Base CDI'!$I$4:$I$29,S11,"Cubic","Extrapolate=Linear","MultiX=Average","Skip=True","Sort=True")</f>
        <v>15.215855614973261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si="5"/>
        <v>4163570.25</v>
      </c>
      <c r="D12" s="8">
        <f t="shared" si="3"/>
        <v>2295.4205856253448</v>
      </c>
      <c r="F12" t="s">
        <v>1853</v>
      </c>
      <c r="G12" t="s">
        <v>1857</v>
      </c>
      <c r="H12" s="10">
        <f>VALUE(_xll.BDP(F12,"FUT_DLV_DT_LAST",,))</f>
        <v>46937</v>
      </c>
      <c r="I12" s="4">
        <f>_xll.BDP(F12,"LAST_PRICE")</f>
        <v>12.935</v>
      </c>
      <c r="J12" s="4">
        <f>_xll.BDP(F12,"PX_SETTLE",,)</f>
        <v>12.946999999999999</v>
      </c>
      <c r="K12" s="4">
        <f>_xll.BDP(F12,"PX_CLOSE_2D",,)</f>
        <v>12.962999999999999</v>
      </c>
      <c r="L12" s="4">
        <f t="shared" si="4"/>
        <v>-1.1999999999998678E-2</v>
      </c>
      <c r="M12" s="71">
        <f>_xll.BDP(F12,"FUT_CNV_RISK_FRSK",,)</f>
        <v>16.168802478408907</v>
      </c>
      <c r="P12" s="10">
        <v>34522</v>
      </c>
      <c r="Q12">
        <v>1.0120279999999999</v>
      </c>
      <c r="S12" s="42">
        <f t="shared" ca="1" si="6"/>
        <v>46032</v>
      </c>
      <c r="T12" s="43">
        <f ca="1">_xll.BInterpol('Base CDI'!$H$4:$H$28,'Base CDI'!$J$4:$J$29,S12,"Cubic","Extrapolate=Linear","MultiX=Average","Skip=True","Sort=True")</f>
        <v>14.887657475249373</v>
      </c>
      <c r="U12" s="43">
        <f ca="1">_xll.BInterpol('Base CDI'!$H$4:$H$28,'Base CDI'!$I$4:$I$29,S12,"Cubic","Extrapolate=Linear","MultiX=Average","Skip=True","Sort=True")</f>
        <v>15.21163101604278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si="3"/>
        <v>54211.874721559121</v>
      </c>
      <c r="F13" t="s">
        <v>52</v>
      </c>
      <c r="G13" t="s">
        <v>191</v>
      </c>
      <c r="H13" s="10">
        <f>VALUE(_xll.BDP(F13,"FUT_DLV_DT_LAST",,))</f>
        <v>47120</v>
      </c>
      <c r="I13" s="4">
        <f>_xll.BDP(F13,"LAST_PRICE")</f>
        <v>12.975</v>
      </c>
      <c r="J13" s="4">
        <f>_xll.BDP(F13,"PX_SETTLE",,)</f>
        <v>12.984999999999999</v>
      </c>
      <c r="K13" s="4">
        <f>_xll.BDP(F13,"PX_CLOSE_2D",,)</f>
        <v>13.007</v>
      </c>
      <c r="L13" s="4">
        <f t="shared" si="4"/>
        <v>-9.9999999999997868E-3</v>
      </c>
      <c r="M13" s="71">
        <f>_xll.BDP(F13,"FUT_CNV_RISK_FRSK",,)</f>
        <v>18.24479822392459</v>
      </c>
      <c r="P13" s="10">
        <v>34523</v>
      </c>
      <c r="Q13">
        <v>1.016046</v>
      </c>
      <c r="S13" s="42">
        <f t="shared" ca="1" si="6"/>
        <v>46033</v>
      </c>
      <c r="T13" s="43">
        <f ca="1">_xll.BInterpol('Base CDI'!$H$4:$H$28,'Base CDI'!$J$4:$J$29,S13,"Cubic","Extrapolate=Linear","MultiX=Average","Skip=True","Sort=True")</f>
        <v>14.886111734147931</v>
      </c>
      <c r="U13" s="43">
        <f ca="1">_xll.BInterpol('Base CDI'!$H$4:$H$28,'Base CDI'!$I$4:$I$29,S13,"Cubic","Extrapolate=Linear","MultiX=Average","Skip=True","Sort=True")</f>
        <v>15.207406417112299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si="5"/>
        <v>29535637.329999998</v>
      </c>
      <c r="D14" s="8">
        <f t="shared" si="3"/>
        <v>16283.311164702069</v>
      </c>
      <c r="F14" t="s">
        <v>1854</v>
      </c>
      <c r="G14" t="s">
        <v>1858</v>
      </c>
      <c r="H14" s="10">
        <f>VALUE(_xll.BDP(F14,"FUT_DLV_DT_LAST",,))</f>
        <v>47301</v>
      </c>
      <c r="I14" s="4">
        <f>_xll.BDP(F14,"LAST_PRICE")</f>
        <v>13.07</v>
      </c>
      <c r="J14" s="4">
        <f>_xll.BDP(F14,"PX_SETTLE",,)</f>
        <v>13.077999999999999</v>
      </c>
      <c r="K14" s="4">
        <f>_xll.BDP(F14,"PX_CLOSE_2D",,)</f>
        <v>13.102</v>
      </c>
      <c r="L14" s="4">
        <f t="shared" si="4"/>
        <v>-7.9999999999991189E-3</v>
      </c>
      <c r="M14" s="71">
        <f>_xll.BDP(F14,"FUT_CNV_RISK_FRSK",,)</f>
        <v>19.966779993694217</v>
      </c>
      <c r="P14" s="10">
        <v>34526</v>
      </c>
      <c r="Q14">
        <v>1.019998</v>
      </c>
      <c r="S14" s="42">
        <f t="shared" ca="1" si="6"/>
        <v>46034</v>
      </c>
      <c r="T14" s="43">
        <f ca="1">_xll.BInterpol('Base CDI'!$H$4:$H$28,'Base CDI'!$J$4:$J$29,S14,"Cubic","Extrapolate=Linear","MultiX=Average","Skip=True","Sort=True")</f>
        <v>14.884564960514393</v>
      </c>
      <c r="U14" s="43">
        <f ca="1">_xll.BInterpol('Base CDI'!$H$4:$H$28,'Base CDI'!$I$4:$I$29,S14,"Cubic","Extrapolate=Linear","MultiX=Average","Skip=True","Sort=True")</f>
        <v>15.203181818181816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si="5"/>
        <v>32462247.489999998</v>
      </c>
      <c r="D15" s="8">
        <f t="shared" si="3"/>
        <v>17896.782489549845</v>
      </c>
      <c r="F15" t="s">
        <v>51</v>
      </c>
      <c r="G15" t="s">
        <v>444</v>
      </c>
      <c r="H15" s="10">
        <f>VALUE(_xll.BDP(F15,"FUT_DLV_DT_LAST",,))</f>
        <v>47485</v>
      </c>
      <c r="I15" s="4">
        <f>_xll.BDP(F15,"LAST_PRICE")</f>
        <v>13.154999999999999</v>
      </c>
      <c r="J15" s="4">
        <f>_xll.BDP(F15,"PX_SETTLE",,)</f>
        <v>13.161</v>
      </c>
      <c r="K15" s="4">
        <f>_xll.BDP(F15,"PX_CLOSE_2D",,)</f>
        <v>13.178000000000001</v>
      </c>
      <c r="L15" s="4">
        <f t="shared" si="4"/>
        <v>-6.0000000000002274E-3</v>
      </c>
      <c r="M15" s="71">
        <f>_xll.BDP(F15,"FUT_CNV_RISK_FRSK",,)</f>
        <v>21.409128574308852</v>
      </c>
      <c r="P15" s="10">
        <v>34527</v>
      </c>
      <c r="Q15">
        <v>1.02383</v>
      </c>
      <c r="S15" s="42">
        <f t="shared" ca="1" si="6"/>
        <v>46035</v>
      </c>
      <c r="T15" s="43">
        <f ca="1">_xll.BInterpol('Base CDI'!$H$4:$H$28,'Base CDI'!$J$4:$J$29,S15,"Cubic","Extrapolate=Linear","MultiX=Average","Skip=True","Sort=True")</f>
        <v>14.883017039622967</v>
      </c>
      <c r="U15" s="43">
        <f ca="1">_xll.BInterpol('Base CDI'!$H$4:$H$28,'Base CDI'!$I$4:$I$29,S15,"Cubic","Extrapolate=Linear","MultiX=Average","Skip=True","Sort=True")</f>
        <v>15.198957219251335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si="5"/>
        <v>46483873.75</v>
      </c>
      <c r="D16" s="9">
        <f t="shared" si="3"/>
        <v>25627.054258387878</v>
      </c>
      <c r="F16" t="s">
        <v>1855</v>
      </c>
      <c r="G16" t="s">
        <v>1859</v>
      </c>
      <c r="H16" s="10">
        <f>VALUE(_xll.BDP(F16,"FUT_DLV_DT_LAST",,))</f>
        <v>47665</v>
      </c>
      <c r="I16" s="4">
        <f>_xll.BDP(F16,"LAST_PRICE")</f>
        <v>13.23</v>
      </c>
      <c r="J16" s="4">
        <f>_xll.BDP(F16,"PX_SETTLE",,)</f>
        <v>13.237</v>
      </c>
      <c r="K16" s="4">
        <f>_xll.BDP(F16,"PX_CLOSE_2D",,)</f>
        <v>13.250999999999999</v>
      </c>
      <c r="L16" s="4">
        <f t="shared" si="4"/>
        <v>-6.9999999999996732E-3</v>
      </c>
      <c r="M16" s="71">
        <f>_xll.BDP(F16,"FUT_CNV_RISK_FRSK",,)</f>
        <v>22.568600153939769</v>
      </c>
      <c r="P16" s="10">
        <v>34528</v>
      </c>
      <c r="Q16">
        <v>1.02772</v>
      </c>
      <c r="S16" s="42">
        <f t="shared" ca="1" si="6"/>
        <v>46036</v>
      </c>
      <c r="T16" s="43">
        <f ca="1">_xll.BInterpol('Base CDI'!$H$4:$H$28,'Base CDI'!$J$4:$J$29,S16,"Cubic","Extrapolate=Linear","MultiX=Average","Skip=True","Sort=True")</f>
        <v>14.881467856747864</v>
      </c>
      <c r="U16" s="43">
        <f ca="1">_xll.BInterpol('Base CDI'!$H$4:$H$28,'Base CDI'!$I$4:$I$29,S16,"Cubic","Extrapolate=Linear","MultiX=Average","Skip=True","Sort=True")</f>
        <v>15.194732620320854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si="5"/>
        <v>31386815.239999998</v>
      </c>
      <c r="D17" s="8">
        <f t="shared" si="3"/>
        <v>17303.885245869285</v>
      </c>
      <c r="F17" t="s">
        <v>50</v>
      </c>
      <c r="G17" t="s">
        <v>445</v>
      </c>
      <c r="H17" s="10">
        <f>VALUE(_xll.BDP(F17,"FUT_DLV_DT_LAST",,))</f>
        <v>47850</v>
      </c>
      <c r="I17" s="4">
        <f>_xll.BDP(F17,"LAST_PRICE")</f>
        <v>13.305</v>
      </c>
      <c r="J17" s="4">
        <f>_xll.BDP(F17,"PX_SETTLE",,)</f>
        <v>13.305</v>
      </c>
      <c r="K17" s="4">
        <f>_xll.BDP(F17,"PX_CLOSE_2D",,)</f>
        <v>13.317</v>
      </c>
      <c r="L17" s="4">
        <f t="shared" si="4"/>
        <v>0</v>
      </c>
      <c r="M17" s="71">
        <f>_xll.BDP(F17,"FUT_CNV_RISK_FRSK",,)</f>
        <v>23.530811865042779</v>
      </c>
      <c r="P17" s="10">
        <v>34529</v>
      </c>
      <c r="Q17">
        <v>1.0316289999999999</v>
      </c>
      <c r="S17" s="42">
        <f t="shared" ca="1" si="6"/>
        <v>46037</v>
      </c>
      <c r="T17" s="43">
        <f ca="1">_xll.BInterpol('Base CDI'!$H$4:$H$28,'Base CDI'!$J$4:$J$29,S17,"Cubic","Extrapolate=Linear","MultiX=Average","Skip=True","Sort=True")</f>
        <v>14.879917297163299</v>
      </c>
      <c r="U17" s="43">
        <f ca="1">_xll.BInterpol('Base CDI'!$H$4:$H$28,'Base CDI'!$I$4:$I$29,S17,"Cubic","Extrapolate=Linear","MultiX=Average","Skip=True","Sort=True")</f>
        <v>15.190508021390373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si="5"/>
        <v>196356527</v>
      </c>
      <c r="D18" s="8">
        <f>C18*cdi_diario</f>
        <v>108253.44287098285</v>
      </c>
      <c r="F18" t="s">
        <v>49</v>
      </c>
      <c r="G18" t="s">
        <v>446</v>
      </c>
      <c r="H18" s="10">
        <f>VALUE(_xll.BDP(F18,"FUT_DLV_DT_LAST",,))</f>
        <v>48582</v>
      </c>
      <c r="I18" s="4">
        <f ca="1">_xll.BDP(F18,"LAST_PRICE")</f>
        <v>13.484999999999999</v>
      </c>
      <c r="J18" s="4">
        <f>_xll.BDP(F18,"PX_SETTLE",,)</f>
        <v>13.478999999999999</v>
      </c>
      <c r="K18" s="4">
        <f>_xll.BDP(F18,"PX_CLOSE_2D",,)</f>
        <v>13.464</v>
      </c>
      <c r="L18" s="4">
        <f t="shared" ca="1" si="4"/>
        <v>6.0000000000002274E-3</v>
      </c>
      <c r="M18" s="71">
        <f>_xll.BDP(F18,"FUT_CNV_RISK_FRSK",,)</f>
        <v>25.420377092403214</v>
      </c>
      <c r="P18" s="10">
        <v>34530</v>
      </c>
      <c r="Q18">
        <v>1.0354939999999999</v>
      </c>
      <c r="S18" s="42">
        <f t="shared" ca="1" si="6"/>
        <v>46038</v>
      </c>
      <c r="T18" s="43">
        <f ca="1">_xll.BInterpol('Base CDI'!$H$4:$H$28,'Base CDI'!$J$4:$J$29,S18,"Cubic","Extrapolate=Linear","MultiX=Average","Skip=True","Sort=True")</f>
        <v>14.878365246143479</v>
      </c>
      <c r="U18" s="43">
        <f ca="1">_xll.BInterpol('Base CDI'!$H$4:$H$28,'Base CDI'!$I$4:$I$29,S18,"Cubic","Extrapolate=Linear","MultiX=Average","Skip=True","Sort=True")</f>
        <v>15.186283422459892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si="5"/>
        <v>596309.6</v>
      </c>
      <c r="D19" s="9">
        <f t="shared" si="3"/>
        <v>328.75182813260204</v>
      </c>
      <c r="F19" t="s">
        <v>48</v>
      </c>
      <c r="G19" t="s">
        <v>447</v>
      </c>
      <c r="H19" s="10">
        <f>VALUE(_xll.BDP(F19,"FUT_DLV_DT_LAST",,))</f>
        <v>49311</v>
      </c>
      <c r="I19" s="4">
        <f>_xll.BDP(F19,"LAST_PRICE")</f>
        <v>13.525</v>
      </c>
      <c r="J19" s="4">
        <f>_xll.BDP(F19,"PX_SETTLE",,)</f>
        <v>13.51</v>
      </c>
      <c r="K19" s="4">
        <f>_xll.BDP(F19,"PX_CLOSE_2D",,)</f>
        <v>13.48</v>
      </c>
      <c r="L19" s="4">
        <f t="shared" si="4"/>
        <v>1.5000000000000568E-2</v>
      </c>
      <c r="M19" s="71">
        <f>_xll.BDP(F19,"FUT_CNV_RISK_FRSK",,)</f>
        <v>25.341224409625283</v>
      </c>
      <c r="P19" s="10">
        <v>34533</v>
      </c>
      <c r="Q19">
        <v>1.0390429999999999</v>
      </c>
      <c r="S19" s="42">
        <f t="shared" ca="1" si="6"/>
        <v>46039</v>
      </c>
      <c r="T19" s="43">
        <f ca="1">_xll.BInterpol('Base CDI'!$H$4:$H$28,'Base CDI'!$J$4:$J$29,S19,"Cubic","Extrapolate=Linear","MultiX=Average","Skip=True","Sort=True")</f>
        <v>14.876811588962617</v>
      </c>
      <c r="U19" s="43">
        <f ca="1">_xll.BInterpol('Base CDI'!$H$4:$H$28,'Base CDI'!$I$4:$I$29,S19,"Cubic","Extrapolate=Linear","MultiX=Average","Skip=True","Sort=True")</f>
        <v>15.18205882352941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si="5"/>
        <v>37451106.560000002</v>
      </c>
      <c r="D20" s="8">
        <f t="shared" si="3"/>
        <v>20647.193583985376</v>
      </c>
      <c r="F20" t="s">
        <v>282</v>
      </c>
      <c r="G20" t="s">
        <v>631</v>
      </c>
      <c r="H20" s="10">
        <f>VALUE(_xll.BDP(F20,"FUT_DLV_DT_LAST",,))</f>
        <v>50042</v>
      </c>
      <c r="I20" s="4">
        <f ca="1">_xll.BDP(F20,"LAST_PRICE")</f>
        <v>13.53</v>
      </c>
      <c r="J20" s="4">
        <f>_xll.BDP(F20,"PX_SETTLE",,)</f>
        <v>13.512</v>
      </c>
      <c r="K20" s="4">
        <f>_xll.BDP(F20,"PX_CLOSE_2D",,)</f>
        <v>13.449</v>
      </c>
      <c r="L20" s="4">
        <f t="shared" ca="1" si="4"/>
        <v>1.7999999999998906E-2</v>
      </c>
      <c r="M20" s="71">
        <f>_xll.BDP(F20,"FUT_CNV_RISK_FRSK",,)</f>
        <v>24.063291658872913</v>
      </c>
      <c r="P20" s="10">
        <v>34534</v>
      </c>
      <c r="Q20">
        <v>1.0424960000000001</v>
      </c>
      <c r="S20" s="42">
        <f t="shared" ca="1" si="6"/>
        <v>46040</v>
      </c>
      <c r="T20" s="43">
        <f ca="1">_xll.BInterpol('Base CDI'!$H$4:$H$28,'Base CDI'!$J$4:$J$29,S20,"Cubic","Extrapolate=Linear","MultiX=Average","Skip=True","Sort=True")</f>
        <v>14.875256210894925</v>
      </c>
      <c r="U20" s="43">
        <f ca="1">_xll.BInterpol('Base CDI'!$H$4:$H$28,'Base CDI'!$I$4:$I$29,S20,"Cubic","Extrapolate=Linear","MultiX=Average","Skip=True","Sort=True")</f>
        <v>15.177834224598929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si="5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6"/>
        <v>46041</v>
      </c>
      <c r="T21" s="43">
        <f ca="1">_xll.BInterpol('Base CDI'!$H$4:$H$28,'Base CDI'!$J$4:$J$29,S21,"Cubic","Extrapolate=Linear","MultiX=Average","Skip=True","Sort=True")</f>
        <v>14.873698997214614</v>
      </c>
      <c r="U21" s="43">
        <f ca="1">_xll.BInterpol('Base CDI'!$H$4:$H$28,'Base CDI'!$I$4:$I$29,S21,"Cubic","Extrapolate=Linear","MultiX=Average","Skip=True","Sort=True")</f>
        <v>15.173609625668448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>C22*cdi_diario</f>
        <v>6495.124272606402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6"/>
        <v>46042</v>
      </c>
      <c r="T22" s="43">
        <f ca="1">_xll.BInterpol('Base CDI'!$H$4:$H$28,'Base CDI'!$J$4:$J$29,S22,"Cubic","Extrapolate=Linear","MultiX=Average","Skip=True","Sort=True")</f>
        <v>14.872139833195893</v>
      </c>
      <c r="U22" s="43">
        <f ca="1">_xll.BInterpol('Base CDI'!$H$4:$H$28,'Base CDI'!$I$4:$I$29,S22,"Cubic","Extrapolate=Linear","MultiX=Average","Skip=True","Sort=True")</f>
        <v>15.169385026737967</v>
      </c>
    </row>
    <row r="23" spans="1:30" ht="15.75" thickBot="1" x14ac:dyDescent="0.3">
      <c r="A23" s="2" t="s">
        <v>909</v>
      </c>
      <c r="B23" s="14" t="s">
        <v>915</v>
      </c>
      <c r="C23" s="8">
        <f>VLOOKUP(A23,$A$37:$B$67,2,0)</f>
        <v>41443700.799999997</v>
      </c>
      <c r="D23" s="8">
        <f t="shared" si="3"/>
        <v>22848.353275849629</v>
      </c>
      <c r="F23" s="38">
        <v>46395</v>
      </c>
      <c r="G23" s="41">
        <f>_xll.BInterpol('Base CDI'!$H$3:$H$29,'Base CDI'!$J$3:$J$30,F23,"Cubic","Extrapolate=Linear","MultiX=Average","Skip=True","Sort=True")</f>
        <v>13.712806291307775</v>
      </c>
      <c r="H23" s="10"/>
      <c r="L23" s="4"/>
      <c r="P23" s="10">
        <v>34537</v>
      </c>
      <c r="Q23">
        <v>1.0524340000000001</v>
      </c>
      <c r="S23" s="42">
        <f t="shared" ca="1" si="6"/>
        <v>46043</v>
      </c>
      <c r="T23" s="43">
        <f ca="1">_xll.BInterpol('Base CDI'!$H$4:$H$28,'Base CDI'!$J$4:$J$29,S23,"Cubic","Extrapolate=Linear","MultiX=Average","Skip=True","Sort=True")</f>
        <v>14.870578604112978</v>
      </c>
      <c r="U23" s="43">
        <f ca="1">_xll.BInterpol('Base CDI'!$H$4:$H$28,'Base CDI'!$I$4:$I$29,S23,"Cubic","Extrapolate=Linear","MultiX=Average","Skip=True","Sort=True")</f>
        <v>15.165160427807486</v>
      </c>
    </row>
    <row r="24" spans="1:30" x14ac:dyDescent="0.25">
      <c r="A24" s="2" t="s">
        <v>280</v>
      </c>
      <c r="B24" s="14" t="s">
        <v>280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6"/>
        <v>46044</v>
      </c>
      <c r="T24" s="43">
        <f ca="1">_xll.BInterpol('Base CDI'!$H$4:$H$28,'Base CDI'!$J$4:$J$29,S24,"Cubic","Extrapolate=Linear","MultiX=Average","Skip=True","Sort=True")</f>
        <v>14.869015195240076</v>
      </c>
      <c r="U24" s="43">
        <f ca="1">_xll.BInterpol('Base CDI'!$H$4:$H$28,'Base CDI'!$I$4:$I$29,S24,"Cubic","Extrapolate=Linear","MultiX=Average","Skip=True","Sort=True")</f>
        <v>15.160935828877005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6"/>
        <v>46045</v>
      </c>
      <c r="T25" s="43">
        <f ca="1">_xll.BInterpol('Base CDI'!$H$4:$H$28,'Base CDI'!$J$4:$J$29,S25,"Cubic","Extrapolate=Linear","MultiX=Average","Skip=True","Sort=True")</f>
        <v>14.867449491851399</v>
      </c>
      <c r="U25" s="43">
        <f ca="1">_xll.BInterpol('Base CDI'!$H$4:$H$28,'Base CDI'!$I$4:$I$29,S25,"Cubic","Extrapolate=Linear","MultiX=Average","Skip=True","Sort=True")</f>
        <v>15.156711229946524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6"/>
        <v>46046</v>
      </c>
      <c r="T26" s="43">
        <f ca="1">_xll.BInterpol('Base CDI'!$H$4:$H$28,'Base CDI'!$J$4:$J$29,S26,"Cubic","Extrapolate=Linear","MultiX=Average","Skip=True","Sort=True")</f>
        <v>14.865881379221161</v>
      </c>
      <c r="U26" s="43">
        <f ca="1">_xll.BInterpol('Base CDI'!$H$4:$H$28,'Base CDI'!$I$4:$I$29,S26,"Cubic","Extrapolate=Linear","MultiX=Average","Skip=True","Sort=True")</f>
        <v>15.152486631016041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6"/>
        <v>46047</v>
      </c>
      <c r="T27" s="43">
        <f ca="1">_xll.BInterpol('Base CDI'!$H$4:$H$28,'Base CDI'!$J$4:$J$29,S27,"Cubic","Extrapolate=Linear","MultiX=Average","Skip=True","Sort=True")</f>
        <v>14.864310742623571</v>
      </c>
      <c r="U27" s="43">
        <f ca="1">_xll.BInterpol('Base CDI'!$H$4:$H$28,'Base CDI'!$I$4:$I$29,S27,"Cubic","Extrapolate=Linear","MultiX=Average","Skip=True","Sort=True")</f>
        <v>15.14826203208556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6"/>
        <v>46048</v>
      </c>
      <c r="T28" s="43">
        <f ca="1">_xll.BInterpol('Base CDI'!$H$4:$H$28,'Base CDI'!$J$4:$J$29,S28,"Cubic","Extrapolate=Linear","MultiX=Average","Skip=True","Sort=True")</f>
        <v>14.86273746733284</v>
      </c>
      <c r="U28" s="43">
        <f ca="1">_xll.BInterpol('Base CDI'!$H$4:$H$28,'Base CDI'!$I$4:$I$29,S28,"Cubic","Extrapolate=Linear","MultiX=Average","Skip=True","Sort=True")</f>
        <v>15.144037433155079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6"/>
        <v>46049</v>
      </c>
      <c r="T29" s="43">
        <f ca="1">_xll.BInterpol('Base CDI'!$H$4:$H$28,'Base CDI'!$J$4:$J$29,S29,"Cubic","Extrapolate=Linear","MultiX=Average","Skip=True","Sort=True")</f>
        <v>14.86116143862318</v>
      </c>
      <c r="U29" s="43">
        <f ca="1">_xll.BInterpol('Base CDI'!$H$4:$H$28,'Base CDI'!$I$4:$I$29,S29,"Cubic","Extrapolate=Linear","MultiX=Average","Skip=True","Sort=True")</f>
        <v>15.139812834224598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6"/>
        <v>46050</v>
      </c>
      <c r="T30" s="43">
        <f ca="1">_xll.BInterpol('Base CDI'!$H$4:$H$28,'Base CDI'!$J$4:$J$29,S30,"Cubic","Extrapolate=Linear","MultiX=Average","Skip=True","Sort=True")</f>
        <v>14.859582541768802</v>
      </c>
      <c r="U30" s="43">
        <f ca="1">_xll.BInterpol('Base CDI'!$H$4:$H$28,'Base CDI'!$I$4:$I$29,S30,"Cubic","Extrapolate=Linear","MultiX=Average","Skip=True","Sort=True")</f>
        <v>15.135588235294117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6"/>
        <v>46051</v>
      </c>
      <c r="T31" s="43">
        <f ca="1">_xll.BInterpol('Base CDI'!$H$4:$H$28,'Base CDI'!$J$4:$J$29,S31,"Cubic","Extrapolate=Linear","MultiX=Average","Skip=True","Sort=True")</f>
        <v>14.858000662043919</v>
      </c>
      <c r="U31" s="43">
        <f ca="1">_xll.BInterpol('Base CDI'!$H$4:$H$28,'Base CDI'!$I$4:$I$29,S31,"Cubic","Extrapolate=Linear","MultiX=Average","Skip=True","Sort=True")</f>
        <v>15.131363636363634</v>
      </c>
    </row>
    <row r="32" spans="1:30" x14ac:dyDescent="0.25">
      <c r="H32"/>
      <c r="P32" s="10">
        <v>34550</v>
      </c>
      <c r="Q32">
        <v>1.072678</v>
      </c>
      <c r="S32" s="42">
        <f t="shared" ca="1" si="6"/>
        <v>46052</v>
      </c>
      <c r="T32" s="43">
        <f ca="1">_xll.BInterpol('Base CDI'!$H$4:$H$28,'Base CDI'!$J$4:$J$29,S32,"Cubic","Extrapolate=Linear","MultiX=Average","Skip=True","Sort=True")</f>
        <v>14.856415684722739</v>
      </c>
      <c r="U32" s="43">
        <f ca="1">_xll.BInterpol('Base CDI'!$H$4:$H$28,'Base CDI'!$I$4:$I$29,S32,"Cubic","Extrapolate=Linear","MultiX=Average","Skip=True","Sort=True")</f>
        <v>15.127139037433153</v>
      </c>
    </row>
    <row r="33" spans="1:21" x14ac:dyDescent="0.25">
      <c r="H33"/>
      <c r="P33" s="10">
        <v>34551</v>
      </c>
      <c r="Q33">
        <v>1.0746519999999999</v>
      </c>
      <c r="S33" s="42">
        <f t="shared" ca="1" si="6"/>
        <v>46053</v>
      </c>
      <c r="T33" s="43">
        <f ca="1">_xll.BInterpol('Base CDI'!$H$4:$H$28,'Base CDI'!$J$4:$J$29,S33,"Cubic","Extrapolate=Linear","MultiX=Average","Skip=True","Sort=True")</f>
        <v>14.854827495079476</v>
      </c>
      <c r="U33" s="43">
        <f ca="1">_xll.BInterpol('Base CDI'!$H$4:$H$28,'Base CDI'!$I$4:$I$29,S33,"Cubic","Extrapolate=Linear","MultiX=Average","Skip=True","Sort=True")</f>
        <v>15.122914438502672</v>
      </c>
    </row>
    <row r="34" spans="1:21" x14ac:dyDescent="0.25">
      <c r="H34"/>
      <c r="P34" s="10">
        <v>34554</v>
      </c>
      <c r="Q34">
        <v>1.076525</v>
      </c>
      <c r="S34" s="42">
        <f t="shared" ca="1" si="6"/>
        <v>46054</v>
      </c>
      <c r="T34" s="43">
        <f ca="1">_xll.BInterpol('Base CDI'!$H$4:$H$28,'Base CDI'!$J$4:$J$29,S34,"Cubic","Extrapolate=Linear","MultiX=Average","Skip=True","Sort=True")</f>
        <v>14.853235978388341</v>
      </c>
      <c r="U34" s="43">
        <f ca="1">_xll.BInterpol('Base CDI'!$H$4:$H$28,'Base CDI'!$I$4:$I$29,S34,"Cubic","Extrapolate=Linear","MultiX=Average","Skip=True","Sort=True")</f>
        <v>15.118689839572191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6"/>
        <v>46055</v>
      </c>
      <c r="T35" s="43">
        <f ca="1">_xll.BInterpol('Base CDI'!$H$4:$H$28,'Base CDI'!$J$4:$J$29,S35,"Cubic","Extrapolate=Linear","MultiX=Average","Skip=True","Sort=True")</f>
        <v>14.851641019923544</v>
      </c>
      <c r="U35" s="43">
        <f ca="1">_xll.BInterpol('Base CDI'!$H$4:$H$28,'Base CDI'!$I$4:$I$29,S35,"Cubic","Extrapolate=Linear","MultiX=Average","Skip=True","Sort=True")</f>
        <v>15.11446524064171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6"/>
        <v>46056</v>
      </c>
      <c r="T36" s="43">
        <f ca="1">_xll.BInterpol('Base CDI'!$H$4:$H$28,'Base CDI'!$J$4:$J$29,S36,"Cubic","Extrapolate=Linear","MultiX=Average","Skip=True","Sort=True")</f>
        <v>14.850042504959298</v>
      </c>
      <c r="U36" s="43">
        <f ca="1">_xll.BInterpol('Base CDI'!$H$4:$H$28,'Base CDI'!$I$4:$I$29,S36,"Cubic","Extrapolate=Linear","MultiX=Average","Skip=True","Sort=True")</f>
        <v>15.110240641711229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6"/>
        <v>46057</v>
      </c>
      <c r="T37" s="43">
        <f ca="1">_xll.BInterpol('Base CDI'!$H$4:$H$28,'Base CDI'!$J$4:$J$29,S37,"Cubic","Extrapolate=Linear","MultiX=Average","Skip=True","Sort=True")</f>
        <v>14.848440318769812</v>
      </c>
      <c r="U37" s="43">
        <f ca="1">_xll.BInterpol('Base CDI'!$H$4:$H$28,'Base CDI'!$I$4:$I$29,S37,"Cubic","Extrapolate=Linear","MultiX=Average","Skip=True","Sort=True")</f>
        <v>15.106016042780748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6"/>
        <v>46058</v>
      </c>
      <c r="T38" s="43">
        <f ca="1">_xll.BInterpol('Base CDI'!$H$4:$H$28,'Base CDI'!$J$4:$J$29,S38,"Cubic","Extrapolate=Linear","MultiX=Average","Skip=True","Sort=True")</f>
        <v>14.846834346629299</v>
      </c>
      <c r="U38" s="43">
        <f ca="1">_xll.BInterpol('Base CDI'!$H$4:$H$28,'Base CDI'!$I$4:$I$29,S38,"Cubic","Extrapolate=Linear","MultiX=Average","Skip=True","Sort=True")</f>
        <v>15.101791443850265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6"/>
        <v>46059</v>
      </c>
      <c r="T39" s="43">
        <f ca="1">_xll.BInterpol('Base CDI'!$H$4:$H$28,'Base CDI'!$J$4:$J$29,S39,"Cubic","Extrapolate=Linear","MultiX=Average","Skip=True","Sort=True")</f>
        <v>14.845224473811971</v>
      </c>
      <c r="U39" s="43">
        <f ca="1">_xll.BInterpol('Base CDI'!$H$4:$H$28,'Base CDI'!$I$4:$I$29,S39,"Cubic","Extrapolate=Linear","MultiX=Average","Skip=True","Sort=True")</f>
        <v>15.097566844919784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6"/>
        <v>46060</v>
      </c>
      <c r="T40" s="43">
        <f ca="1">_xll.BInterpol('Base CDI'!$H$4:$H$28,'Base CDI'!$J$4:$J$29,S40,"Cubic","Extrapolate=Linear","MultiX=Average","Skip=True","Sort=True")</f>
        <v>14.843610585592037</v>
      </c>
      <c r="U40" s="43">
        <f ca="1">_xll.BInterpol('Base CDI'!$H$4:$H$28,'Base CDI'!$I$4:$I$29,S40,"Cubic","Extrapolate=Linear","MultiX=Average","Skip=True","Sort=True")</f>
        <v>15.093342245989303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6"/>
        <v>46061</v>
      </c>
      <c r="T41" s="43">
        <f ca="1">_xll.BInterpol('Base CDI'!$H$4:$H$28,'Base CDI'!$J$4:$J$29,S41,"Cubic","Extrapolate=Linear","MultiX=Average","Skip=True","Sort=True")</f>
        <v>14.841992567243709</v>
      </c>
      <c r="U41" s="43">
        <f ca="1">_xll.BInterpol('Base CDI'!$H$4:$H$28,'Base CDI'!$I$4:$I$29,S41,"Cubic","Extrapolate=Linear","MultiX=Average","Skip=True","Sort=True")</f>
        <v>15.089117647058822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6"/>
        <v>46062</v>
      </c>
      <c r="T42" s="43">
        <f ca="1">_xll.BInterpol('Base CDI'!$H$4:$H$28,'Base CDI'!$J$4:$J$29,S42,"Cubic","Extrapolate=Linear","MultiX=Average","Skip=True","Sort=True")</f>
        <v>14.840370304041199</v>
      </c>
      <c r="U42" s="43">
        <f ca="1">_xll.BInterpol('Base CDI'!$H$4:$H$28,'Base CDI'!$I$4:$I$29,S42,"Cubic","Extrapolate=Linear","MultiX=Average","Skip=True","Sort=True")</f>
        <v>15.084893048128341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6"/>
        <v>46063</v>
      </c>
      <c r="T43" s="43">
        <f ca="1">_xll.BInterpol('Base CDI'!$H$4:$H$28,'Base CDI'!$J$4:$J$29,S43,"Cubic","Extrapolate=Linear","MultiX=Average","Skip=True","Sort=True")</f>
        <v>14.83874368125872</v>
      </c>
      <c r="U43" s="43">
        <f ca="1">_xll.BInterpol('Base CDI'!$H$4:$H$28,'Base CDI'!$I$4:$I$29,S43,"Cubic","Extrapolate=Linear","MultiX=Average","Skip=True","Sort=True")</f>
        <v>15.08066844919786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6"/>
        <v>46064</v>
      </c>
      <c r="T44" s="43">
        <f ca="1">_xll.BInterpol('Base CDI'!$H$4:$H$28,'Base CDI'!$J$4:$J$29,S44,"Cubic","Extrapolate=Linear","MultiX=Average","Skip=True","Sort=True")</f>
        <v>14.837112584170479</v>
      </c>
      <c r="U44" s="43">
        <f ca="1">_xll.BInterpol('Base CDI'!$H$4:$H$28,'Base CDI'!$I$4:$I$29,S44,"Cubic","Extrapolate=Linear","MultiX=Average","Skip=True","Sort=True")</f>
        <v>15.076443850267378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6"/>
        <v>46065</v>
      </c>
      <c r="T45" s="43">
        <f ca="1">_xll.BInterpol('Base CDI'!$H$4:$H$28,'Base CDI'!$J$4:$J$29,S45,"Cubic","Extrapolate=Linear","MultiX=Average","Skip=True","Sort=True")</f>
        <v>14.835476898050691</v>
      </c>
      <c r="U45" s="43">
        <f ca="1">_xll.BInterpol('Base CDI'!$H$4:$H$28,'Base CDI'!$I$4:$I$29,S45,"Cubic","Extrapolate=Linear","MultiX=Average","Skip=True","Sort=True")</f>
        <v>15.072219251336897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6"/>
        <v>46066</v>
      </c>
      <c r="T46" s="43">
        <f ca="1">_xll.BInterpol('Base CDI'!$H$4:$H$28,'Base CDI'!$J$4:$J$29,S46,"Cubic","Extrapolate=Linear","MultiX=Average","Skip=True","Sort=True")</f>
        <v>14.833836508173565</v>
      </c>
      <c r="U46" s="43">
        <f ca="1">_xll.BInterpol('Base CDI'!$H$4:$H$28,'Base CDI'!$I$4:$I$29,S46,"Cubic","Extrapolate=Linear","MultiX=Average","Skip=True","Sort=True")</f>
        <v>15.067994652406416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6"/>
        <v>46067</v>
      </c>
      <c r="T47" s="43">
        <f ca="1">_xll.BInterpol('Base CDI'!$H$4:$H$28,'Base CDI'!$J$4:$J$29,S47,"Cubic","Extrapolate=Linear","MultiX=Average","Skip=True","Sort=True")</f>
        <v>14.832191299813314</v>
      </c>
      <c r="U47" s="43">
        <f ca="1">_xll.BInterpol('Base CDI'!$H$4:$H$28,'Base CDI'!$I$4:$I$29,S47,"Cubic","Extrapolate=Linear","MultiX=Average","Skip=True","Sort=True")</f>
        <v>15.063770053475935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6"/>
        <v>46068</v>
      </c>
      <c r="T48" s="43">
        <f ca="1">_xll.BInterpol('Base CDI'!$H$4:$H$28,'Base CDI'!$J$4:$J$29,S48,"Cubic","Extrapolate=Linear","MultiX=Average","Skip=True","Sort=True")</f>
        <v>14.830541158244149</v>
      </c>
      <c r="U48" s="43">
        <f ca="1">_xll.BInterpol('Base CDI'!$H$4:$H$28,'Base CDI'!$I$4:$I$29,S48,"Cubic","Extrapolate=Linear","MultiX=Average","Skip=True","Sort=True")</f>
        <v>15.059545454545454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6"/>
        <v>46069</v>
      </c>
      <c r="T49" s="43">
        <f ca="1">_xll.BInterpol('Base CDI'!$H$4:$H$28,'Base CDI'!$J$4:$J$29,S49,"Cubic","Extrapolate=Linear","MultiX=Average","Skip=True","Sort=True")</f>
        <v>14.828885968740279</v>
      </c>
      <c r="U49" s="43">
        <f ca="1">_xll.BInterpol('Base CDI'!$H$4:$H$28,'Base CDI'!$I$4:$I$29,S49,"Cubic","Extrapolate=Linear","MultiX=Average","Skip=True","Sort=True")</f>
        <v>15.055320855614973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6"/>
        <v>46070</v>
      </c>
      <c r="T50" s="43">
        <f ca="1">_xll.BInterpol('Base CDI'!$H$4:$H$28,'Base CDI'!$J$4:$J$29,S50,"Cubic","Extrapolate=Linear","MultiX=Average","Skip=True","Sort=True")</f>
        <v>14.827225616575918</v>
      </c>
      <c r="U50" s="43">
        <f ca="1">_xll.BInterpol('Base CDI'!$H$4:$H$28,'Base CDI'!$I$4:$I$29,S50,"Cubic","Extrapolate=Linear","MultiX=Average","Skip=True","Sort=True")</f>
        <v>15.051096256684492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6"/>
        <v>46071</v>
      </c>
      <c r="T51" s="43">
        <f ca="1">_xll.BInterpol('Base CDI'!$H$4:$H$28,'Base CDI'!$J$4:$J$29,S51,"Cubic","Extrapolate=Linear","MultiX=Average","Skip=True","Sort=True")</f>
        <v>14.825559987025276</v>
      </c>
      <c r="U51" s="43">
        <f ca="1">_xll.BInterpol('Base CDI'!$H$4:$H$28,'Base CDI'!$I$4:$I$29,S51,"Cubic","Extrapolate=Linear","MultiX=Average","Skip=True","Sort=True")</f>
        <v>15.046871657754009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6"/>
        <v>46072</v>
      </c>
      <c r="T52" s="43">
        <f ca="1">_xll.BInterpol('Base CDI'!$H$4:$H$28,'Base CDI'!$J$4:$J$29,S52,"Cubic","Extrapolate=Linear","MultiX=Average","Skip=True","Sort=True")</f>
        <v>14.823888965362565</v>
      </c>
      <c r="U52" s="43">
        <f ca="1">_xll.BInterpol('Base CDI'!$H$4:$H$28,'Base CDI'!$I$4:$I$29,S52,"Cubic","Extrapolate=Linear","MultiX=Average","Skip=True","Sort=True")</f>
        <v>15.042647058823528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6"/>
        <v>46073</v>
      </c>
      <c r="T53" s="43">
        <f ca="1">_xll.BInterpol('Base CDI'!$H$4:$H$28,'Base CDI'!$J$4:$J$29,S53,"Cubic","Extrapolate=Linear","MultiX=Average","Skip=True","Sort=True")</f>
        <v>14.822212436861998</v>
      </c>
      <c r="U53" s="43">
        <f ca="1">_xll.BInterpol('Base CDI'!$H$4:$H$28,'Base CDI'!$I$4:$I$29,S53,"Cubic","Extrapolate=Linear","MultiX=Average","Skip=True","Sort=True")</f>
        <v>15.038422459893047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6"/>
        <v>46074</v>
      </c>
      <c r="T54" s="43">
        <f ca="1">_xll.BInterpol('Base CDI'!$H$4:$H$28,'Base CDI'!$J$4:$J$29,S54,"Cubic","Extrapolate=Linear","MultiX=Average","Skip=True","Sort=True")</f>
        <v>14.820530286797782</v>
      </c>
      <c r="U54" s="43">
        <f ca="1">_xll.BInterpol('Base CDI'!$H$4:$H$28,'Base CDI'!$I$4:$I$29,S54,"Cubic","Extrapolate=Linear","MultiX=Average","Skip=True","Sort=True")</f>
        <v>15.034197860962566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6"/>
        <v>46075</v>
      </c>
      <c r="T55" s="43">
        <f ca="1">_xll.BInterpol('Base CDI'!$H$4:$H$28,'Base CDI'!$J$4:$J$29,S55,"Cubic","Extrapolate=Linear","MultiX=Average","Skip=True","Sort=True")</f>
        <v>14.818842400444129</v>
      </c>
      <c r="U55" s="43">
        <f ca="1">_xll.BInterpol('Base CDI'!$H$4:$H$28,'Base CDI'!$I$4:$I$29,S55,"Cubic","Extrapolate=Linear","MultiX=Average","Skip=True","Sort=True")</f>
        <v>15.029973262032085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6"/>
        <v>46076</v>
      </c>
      <c r="T56" s="43">
        <f ca="1">_xll.BInterpol('Base CDI'!$H$4:$H$28,'Base CDI'!$J$4:$J$29,S56,"Cubic","Extrapolate=Linear","MultiX=Average","Skip=True","Sort=True")</f>
        <v>14.817148663075255</v>
      </c>
      <c r="U56" s="43">
        <f ca="1">_xll.BInterpol('Base CDI'!$H$4:$H$28,'Base CDI'!$I$4:$I$29,S56,"Cubic","Extrapolate=Linear","MultiX=Average","Skip=True","Sort=True")</f>
        <v>15.025748663101604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6"/>
        <v>46077</v>
      </c>
      <c r="T57" s="43">
        <f ca="1">_xll.BInterpol('Base CDI'!$H$4:$H$28,'Base CDI'!$J$4:$J$29,S57,"Cubic","Extrapolate=Linear","MultiX=Average","Skip=True","Sort=True")</f>
        <v>14.815448959965366</v>
      </c>
      <c r="U57" s="43">
        <f ca="1">_xll.BInterpol('Base CDI'!$H$4:$H$28,'Base CDI'!$I$4:$I$29,S57,"Cubic","Extrapolate=Linear","MultiX=Average","Skip=True","Sort=True")</f>
        <v>15.021524064171121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6"/>
        <v>46078</v>
      </c>
      <c r="T58" s="43">
        <f ca="1">_xll.BInterpol('Base CDI'!$H$4:$H$28,'Base CDI'!$J$4:$J$29,S58,"Cubic","Extrapolate=Linear","MultiX=Average","Skip=True","Sort=True")</f>
        <v>14.813743176388677</v>
      </c>
      <c r="U58" s="43">
        <f ca="1">_xll.BInterpol('Base CDI'!$H$4:$H$28,'Base CDI'!$I$4:$I$29,S58,"Cubic","Extrapolate=Linear","MultiX=Average","Skip=True","Sort=True")</f>
        <v>15.01729946524064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6"/>
        <v>46079</v>
      </c>
      <c r="T59" s="43">
        <f ca="1">_xll.BInterpol('Base CDI'!$H$4:$H$28,'Base CDI'!$J$4:$J$29,S59,"Cubic","Extrapolate=Linear","MultiX=Average","Skip=True","Sort=True")</f>
        <v>14.812031197619397</v>
      </c>
      <c r="U59" s="43">
        <f ca="1">_xll.BInterpol('Base CDI'!$H$4:$H$28,'Base CDI'!$I$4:$I$29,S59,"Cubic","Extrapolate=Linear","MultiX=Average","Skip=True","Sort=True")</f>
        <v>15.013074866310159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6"/>
        <v>46080</v>
      </c>
      <c r="T60" s="43">
        <f ca="1">_xll.BInterpol('Base CDI'!$H$4:$H$28,'Base CDI'!$J$4:$J$29,S60,"Cubic","Extrapolate=Linear","MultiX=Average","Skip=True","Sort=True")</f>
        <v>14.810312908931738</v>
      </c>
      <c r="U60" s="43">
        <f ca="1">_xll.BInterpol('Base CDI'!$H$4:$H$28,'Base CDI'!$I$4:$I$29,S60,"Cubic","Extrapolate=Linear","MultiX=Average","Skip=True","Sort=True")</f>
        <v>15.008850267379678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6"/>
        <v>46081</v>
      </c>
      <c r="T61" s="43">
        <f ca="1">_xll.BInterpol('Base CDI'!$H$4:$H$28,'Base CDI'!$J$4:$J$29,S61,"Cubic","Extrapolate=Linear","MultiX=Average","Skip=True","Sort=True")</f>
        <v>14.808588195599912</v>
      </c>
      <c r="U61" s="43">
        <f ca="1">_xll.BInterpol('Base CDI'!$H$4:$H$28,'Base CDI'!$I$4:$I$29,S61,"Cubic","Extrapolate=Linear","MultiX=Average","Skip=True","Sort=True")</f>
        <v>15.004625668449197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6"/>
        <v>46082</v>
      </c>
      <c r="T62" s="43">
        <f ca="1">_xll.BInterpol('Base CDI'!$H$4:$H$28,'Base CDI'!$J$4:$J$29,S62,"Cubic","Extrapolate=Linear","MultiX=Average","Skip=True","Sort=True")</f>
        <v>14.806856942898127</v>
      </c>
      <c r="U62" s="43">
        <f ca="1">_xll.BInterpol('Base CDI'!$H$4:$H$28,'Base CDI'!$I$4:$I$29,S62,"Cubic","Extrapolate=Linear","MultiX=Average","Skip=True","Sort=True")</f>
        <v>15.000401069518716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6"/>
        <v>46083</v>
      </c>
      <c r="T63" s="43">
        <f ca="1">_xll.BInterpol('Base CDI'!$H$4:$H$28,'Base CDI'!$J$4:$J$29,S63,"Cubic","Extrapolate=Linear","MultiX=Average","Skip=True","Sort=True")</f>
        <v>14.805119036100599</v>
      </c>
      <c r="U63" s="43">
        <f ca="1">_xll.BInterpol('Base CDI'!$H$4:$H$28,'Base CDI'!$I$4:$I$29,S63,"Cubic","Extrapolate=Linear","MultiX=Average","Skip=True","Sort=True")</f>
        <v>14.996176470588233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6"/>
        <v>46084</v>
      </c>
      <c r="T64" s="43">
        <f ca="1">_xll.BInterpol('Base CDI'!$H$4:$H$28,'Base CDI'!$J$4:$J$29,S64,"Cubic","Extrapolate=Linear","MultiX=Average","Skip=True","Sort=True")</f>
        <v>14.803374360481538</v>
      </c>
      <c r="U64" s="43">
        <f ca="1">_xll.BInterpol('Base CDI'!$H$4:$H$28,'Base CDI'!$I$4:$I$29,S64,"Cubic","Extrapolate=Linear","MultiX=Average","Skip=True","Sort=True")</f>
        <v>14.991951871657752</v>
      </c>
    </row>
    <row r="65" spans="1:21" x14ac:dyDescent="0.25">
      <c r="P65" s="10">
        <v>34598</v>
      </c>
      <c r="Q65">
        <v>1.1373219999999999</v>
      </c>
      <c r="S65" s="42">
        <f t="shared" ca="1" si="6"/>
        <v>46085</v>
      </c>
      <c r="T65" s="43">
        <f ca="1">_xll.BInterpol('Base CDI'!$H$4:$H$28,'Base CDI'!$J$4:$J$29,S65,"Cubic","Extrapolate=Linear","MultiX=Average","Skip=True","Sort=True")</f>
        <v>14.801622801315153</v>
      </c>
      <c r="U65" s="43">
        <f ca="1">_xll.BInterpol('Base CDI'!$H$4:$H$28,'Base CDI'!$I$4:$I$29,S65,"Cubic","Extrapolate=Linear","MultiX=Average","Skip=True","Sort=True")</f>
        <v>14.987727272727271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6"/>
        <v>46086</v>
      </c>
      <c r="T66" s="43">
        <f ca="1">_xll.BInterpol('Base CDI'!$H$4:$H$28,'Base CDI'!$J$4:$J$29,S66,"Cubic","Extrapolate=Linear","MultiX=Average","Skip=True","Sort=True")</f>
        <v>14.799864243875657</v>
      </c>
      <c r="U66" s="43">
        <f ca="1">_xll.BInterpol('Base CDI'!$H$4:$H$28,'Base CDI'!$I$4:$I$29,S66,"Cubic","Extrapolate=Linear","MultiX=Average","Skip=True","Sort=True")</f>
        <v>14.98350267379679</v>
      </c>
    </row>
    <row r="67" spans="1:21" x14ac:dyDescent="0.25">
      <c r="P67" s="10">
        <v>34600</v>
      </c>
      <c r="Q67">
        <v>1.141405</v>
      </c>
      <c r="S67" s="42">
        <f t="shared" ca="1" si="6"/>
        <v>46087</v>
      </c>
      <c r="T67" s="43">
        <f ca="1">_xll.BInterpol('Base CDI'!$H$4:$H$28,'Base CDI'!$J$4:$J$29,S67,"Cubic","Extrapolate=Linear","MultiX=Average","Skip=True","Sort=True")</f>
        <v>14.798098573437262</v>
      </c>
      <c r="U67" s="43">
        <f ca="1">_xll.BInterpol('Base CDI'!$H$4:$H$28,'Base CDI'!$I$4:$I$29,S67,"Cubic","Extrapolate=Linear","MultiX=Average","Skip=True","Sort=True")</f>
        <v>14.979278074866309</v>
      </c>
    </row>
    <row r="68" spans="1:21" x14ac:dyDescent="0.25">
      <c r="P68" s="10">
        <v>34603</v>
      </c>
      <c r="Q68">
        <v>1.143448</v>
      </c>
      <c r="S68" s="42">
        <f t="shared" ca="1" si="6"/>
        <v>46088</v>
      </c>
      <c r="T68" s="43">
        <f ca="1">_xll.BInterpol('Base CDI'!$H$4:$H$28,'Base CDI'!$J$4:$J$29,S68,"Cubic","Extrapolate=Linear","MultiX=Average","Skip=True","Sort=True")</f>
        <v>14.796325675274177</v>
      </c>
      <c r="U68" s="43">
        <f ca="1">_xll.BInterpol('Base CDI'!$H$4:$H$28,'Base CDI'!$I$4:$I$29,S68,"Cubic","Extrapolate=Linear","MultiX=Average","Skip=True","Sort=True")</f>
        <v>14.975053475935828</v>
      </c>
    </row>
    <row r="69" spans="1:21" x14ac:dyDescent="0.25">
      <c r="P69" s="10">
        <v>34604</v>
      </c>
      <c r="Q69">
        <v>1.1454949999999999</v>
      </c>
      <c r="S69" s="42">
        <f t="shared" ca="1" si="6"/>
        <v>46089</v>
      </c>
      <c r="T69" s="43">
        <f ca="1">_xll.BInterpol('Base CDI'!$H$4:$H$28,'Base CDI'!$J$4:$J$29,S69,"Cubic","Extrapolate=Linear","MultiX=Average","Skip=True","Sort=True")</f>
        <v>14.794545434660614</v>
      </c>
      <c r="U69" s="43">
        <f ca="1">_xll.BInterpol('Base CDI'!$H$4:$H$28,'Base CDI'!$I$4:$I$29,S69,"Cubic","Extrapolate=Linear","MultiX=Average","Skip=True","Sort=True")</f>
        <v>14.970828877005346</v>
      </c>
    </row>
    <row r="70" spans="1:21" x14ac:dyDescent="0.25">
      <c r="P70" s="10">
        <v>34605</v>
      </c>
      <c r="Q70">
        <v>1.1475569999999999</v>
      </c>
      <c r="S70" s="42">
        <f t="shared" ca="1" si="6"/>
        <v>46090</v>
      </c>
      <c r="T70" s="43">
        <f ca="1">_xll.BInterpol('Base CDI'!$H$4:$H$28,'Base CDI'!$J$4:$J$29,S70,"Cubic","Extrapolate=Linear","MultiX=Average","Skip=True","Sort=True")</f>
        <v>14.792757736870787</v>
      </c>
      <c r="U70" s="43">
        <f ca="1">_xll.BInterpol('Base CDI'!$H$4:$H$28,'Base CDI'!$I$4:$I$29,S70,"Cubic","Extrapolate=Linear","MultiX=Average","Skip=True","Sort=True")</f>
        <v>14.966604278074865</v>
      </c>
    </row>
    <row r="71" spans="1:21" x14ac:dyDescent="0.25">
      <c r="P71" s="10">
        <v>34606</v>
      </c>
      <c r="Q71">
        <v>1.1496230000000001</v>
      </c>
      <c r="S71" s="42">
        <f t="shared" ca="1" si="6"/>
        <v>46091</v>
      </c>
      <c r="T71" s="43">
        <f ca="1">_xll.BInterpol('Base CDI'!$H$4:$H$28,'Base CDI'!$J$4:$J$29,S71,"Cubic","Extrapolate=Linear","MultiX=Average","Skip=True","Sort=True")</f>
        <v>14.790962467178904</v>
      </c>
      <c r="U71" s="43">
        <f ca="1">_xll.BInterpol('Base CDI'!$H$4:$H$28,'Base CDI'!$I$4:$I$29,S71,"Cubic","Extrapolate=Linear","MultiX=Average","Skip=True","Sort=True")</f>
        <v>14.962379679144384</v>
      </c>
    </row>
    <row r="72" spans="1:21" x14ac:dyDescent="0.25">
      <c r="P72" s="10">
        <v>34607</v>
      </c>
      <c r="Q72">
        <v>1.1516960000000001</v>
      </c>
      <c r="S72" s="42">
        <f t="shared" ca="1" si="6"/>
        <v>46092</v>
      </c>
      <c r="T72" s="43">
        <f ca="1">_xll.BInterpol('Base CDI'!$H$4:$H$28,'Base CDI'!$J$4:$J$29,S72,"Cubic","Extrapolate=Linear","MultiX=Average","Skip=True","Sort=True")</f>
        <v>14.789159510859179</v>
      </c>
      <c r="U72" s="43">
        <f ca="1">_xll.BInterpol('Base CDI'!$H$4:$H$28,'Base CDI'!$I$4:$I$29,S72,"Cubic","Extrapolate=Linear","MultiX=Average","Skip=True","Sort=True")</f>
        <v>14.958155080213903</v>
      </c>
    </row>
    <row r="73" spans="1:21" x14ac:dyDescent="0.25">
      <c r="P73" s="10">
        <v>34611</v>
      </c>
      <c r="Q73">
        <v>1.153934</v>
      </c>
      <c r="S73" s="42">
        <f t="shared" ca="1" si="6"/>
        <v>46093</v>
      </c>
      <c r="T73" s="43">
        <f ca="1">_xll.BInterpol('Base CDI'!$H$4:$H$28,'Base CDI'!$J$4:$J$29,S73,"Cubic","Extrapolate=Linear","MultiX=Average","Skip=True","Sort=True")</f>
        <v>14.787348753185819</v>
      </c>
      <c r="U73" s="43">
        <f ca="1">_xll.BInterpol('Base CDI'!$H$4:$H$28,'Base CDI'!$I$4:$I$29,S73,"Cubic","Extrapolate=Linear","MultiX=Average","Skip=True","Sort=True")</f>
        <v>14.953930481283422</v>
      </c>
    </row>
    <row r="74" spans="1:21" x14ac:dyDescent="0.25">
      <c r="P74" s="10">
        <v>34612</v>
      </c>
      <c r="Q74">
        <v>1.156096</v>
      </c>
      <c r="S74" s="42">
        <f t="shared" ca="1" si="6"/>
        <v>46094</v>
      </c>
      <c r="T74" s="43">
        <f ca="1">_xll.BInterpol('Base CDI'!$H$4:$H$28,'Base CDI'!$J$4:$J$29,S74,"Cubic","Extrapolate=Linear","MultiX=Average","Skip=True","Sort=True")</f>
        <v>14.785530079433041</v>
      </c>
      <c r="U74" s="43">
        <f ca="1">_xll.BInterpol('Base CDI'!$H$4:$H$28,'Base CDI'!$I$4:$I$29,S74,"Cubic","Extrapolate=Linear","MultiX=Average","Skip=True","Sort=True")</f>
        <v>14.949705882352941</v>
      </c>
    </row>
    <row r="75" spans="1:21" x14ac:dyDescent="0.25">
      <c r="P75" s="10">
        <v>34613</v>
      </c>
      <c r="Q75">
        <v>1.158288</v>
      </c>
      <c r="S75" s="42">
        <f t="shared" ref="S75:S138" ca="1" si="7">S74+1</f>
        <v>46095</v>
      </c>
      <c r="T75" s="43">
        <f ca="1">_xll.BInterpol('Base CDI'!$H$4:$H$28,'Base CDI'!$J$4:$J$29,S75,"Cubic","Extrapolate=Linear","MultiX=Average","Skip=True","Sort=True")</f>
        <v>14.783703374875051</v>
      </c>
      <c r="U75" s="43">
        <f ca="1">_xll.BInterpol('Base CDI'!$H$4:$H$28,'Base CDI'!$I$4:$I$29,S75,"Cubic","Extrapolate=Linear","MultiX=Average","Skip=True","Sort=True")</f>
        <v>14.94548128342246</v>
      </c>
    </row>
    <row r="76" spans="1:21" x14ac:dyDescent="0.25">
      <c r="P76" s="10">
        <v>34614</v>
      </c>
      <c r="Q76">
        <v>1.1604699999999999</v>
      </c>
      <c r="S76" s="42">
        <f t="shared" ca="1" si="7"/>
        <v>46096</v>
      </c>
      <c r="T76" s="43">
        <f ca="1">_xll.BInterpol('Base CDI'!$H$4:$H$28,'Base CDI'!$J$4:$J$29,S76,"Cubic","Extrapolate=Linear","MultiX=Average","Skip=True","Sort=True")</f>
        <v>14.781868524786065</v>
      </c>
      <c r="U76" s="43">
        <f ca="1">_xll.BInterpol('Base CDI'!$H$4:$H$28,'Base CDI'!$I$4:$I$29,S76,"Cubic","Extrapolate=Linear","MultiX=Average","Skip=True","Sort=True")</f>
        <v>14.941256684491977</v>
      </c>
    </row>
    <row r="77" spans="1:21" x14ac:dyDescent="0.25">
      <c r="P77" s="10">
        <v>34617</v>
      </c>
      <c r="Q77">
        <v>1.162663</v>
      </c>
      <c r="S77" s="42">
        <f t="shared" ca="1" si="7"/>
        <v>46097</v>
      </c>
      <c r="T77" s="43">
        <f ca="1">_xll.BInterpol('Base CDI'!$H$4:$H$28,'Base CDI'!$J$4:$J$29,S77,"Cubic","Extrapolate=Linear","MultiX=Average","Skip=True","Sort=True")</f>
        <v>14.78002541444029</v>
      </c>
      <c r="U77" s="43">
        <f ca="1">_xll.BInterpol('Base CDI'!$H$4:$H$28,'Base CDI'!$I$4:$I$29,S77,"Cubic","Extrapolate=Linear","MultiX=Average","Skip=True","Sort=True")</f>
        <v>14.937032085561496</v>
      </c>
    </row>
    <row r="78" spans="1:21" x14ac:dyDescent="0.25">
      <c r="P78" s="10">
        <v>34618</v>
      </c>
      <c r="Q78">
        <v>1.164849</v>
      </c>
      <c r="S78" s="42">
        <f t="shared" ca="1" si="7"/>
        <v>46098</v>
      </c>
      <c r="T78" s="43">
        <f ca="1">_xll.BInterpol('Base CDI'!$H$4:$H$28,'Base CDI'!$J$4:$J$29,S78,"Cubic","Extrapolate=Linear","MultiX=Average","Skip=True","Sort=True")</f>
        <v>14.77817392911194</v>
      </c>
      <c r="U78" s="43">
        <f ca="1">_xll.BInterpol('Base CDI'!$H$4:$H$28,'Base CDI'!$I$4:$I$29,S78,"Cubic","Extrapolate=Linear","MultiX=Average","Skip=True","Sort=True")</f>
        <v>14.932807486631015</v>
      </c>
    </row>
    <row r="79" spans="1:21" x14ac:dyDescent="0.25">
      <c r="P79" s="10">
        <v>34620</v>
      </c>
      <c r="Q79">
        <v>1.1670389999999999</v>
      </c>
      <c r="S79" s="42">
        <f t="shared" ca="1" si="7"/>
        <v>46099</v>
      </c>
      <c r="T79" s="43">
        <f ca="1">_xll.BInterpol('Base CDI'!$H$4:$H$28,'Base CDI'!$J$4:$J$29,S79,"Cubic","Extrapolate=Linear","MultiX=Average","Skip=True","Sort=True")</f>
        <v>14.776313954075224</v>
      </c>
      <c r="U79" s="43">
        <f ca="1">_xll.BInterpol('Base CDI'!$H$4:$H$28,'Base CDI'!$I$4:$I$29,S79,"Cubic","Extrapolate=Linear","MultiX=Average","Skip=True","Sort=True")</f>
        <v>14.928582887700534</v>
      </c>
    </row>
    <row r="80" spans="1:21" x14ac:dyDescent="0.25">
      <c r="P80" s="10">
        <v>34621</v>
      </c>
      <c r="Q80">
        <v>1.1692370000000001</v>
      </c>
      <c r="S80" s="42">
        <f t="shared" ca="1" si="7"/>
        <v>46100</v>
      </c>
      <c r="T80" s="43">
        <f ca="1">_xll.BInterpol('Base CDI'!$H$4:$H$28,'Base CDI'!$J$4:$J$29,S80,"Cubic","Extrapolate=Linear","MultiX=Average","Skip=True","Sort=True")</f>
        <v>14.774445374604356</v>
      </c>
      <c r="U80" s="43">
        <f ca="1">_xll.BInterpol('Base CDI'!$H$4:$H$28,'Base CDI'!$I$4:$I$29,S80,"Cubic","Extrapolate=Linear","MultiX=Average","Skip=True","Sort=True")</f>
        <v>14.924358288770053</v>
      </c>
    </row>
    <row r="81" spans="16:21" x14ac:dyDescent="0.25">
      <c r="P81" s="10">
        <v>34624</v>
      </c>
      <c r="Q81">
        <v>1.1714389999999999</v>
      </c>
      <c r="S81" s="42">
        <f t="shared" ca="1" si="7"/>
        <v>46101</v>
      </c>
      <c r="T81" s="43">
        <f ca="1">_xll.BInterpol('Base CDI'!$H$4:$H$28,'Base CDI'!$J$4:$J$29,S81,"Cubic","Extrapolate=Linear","MultiX=Average","Skip=True","Sort=True")</f>
        <v>14.772568075973547</v>
      </c>
      <c r="U81" s="43">
        <f ca="1">_xll.BInterpol('Base CDI'!$H$4:$H$28,'Base CDI'!$I$4:$I$29,S81,"Cubic","Extrapolate=Linear","MultiX=Average","Skip=True","Sort=True")</f>
        <v>14.92013368983957</v>
      </c>
    </row>
    <row r="82" spans="16:21" x14ac:dyDescent="0.25">
      <c r="P82" s="10">
        <v>34625</v>
      </c>
      <c r="Q82">
        <v>1.1736409999999999</v>
      </c>
      <c r="S82" s="42">
        <f t="shared" ca="1" si="7"/>
        <v>46102</v>
      </c>
      <c r="T82" s="43">
        <f ca="1">_xll.BInterpol('Base CDI'!$H$4:$H$28,'Base CDI'!$J$4:$J$29,S82,"Cubic","Extrapolate=Linear","MultiX=Average","Skip=True","Sort=True")</f>
        <v>14.770681943457006</v>
      </c>
      <c r="U82" s="43">
        <f ca="1">_xll.BInterpol('Base CDI'!$H$4:$H$28,'Base CDI'!$I$4:$I$29,S82,"Cubic","Extrapolate=Linear","MultiX=Average","Skip=True","Sort=True")</f>
        <v>14.915909090909089</v>
      </c>
    </row>
    <row r="83" spans="16:21" x14ac:dyDescent="0.25">
      <c r="P83" s="10">
        <v>34626</v>
      </c>
      <c r="Q83">
        <v>1.1758470000000001</v>
      </c>
      <c r="S83" s="42">
        <f t="shared" ca="1" si="7"/>
        <v>46103</v>
      </c>
      <c r="T83" s="43">
        <f ca="1">_xll.BInterpol('Base CDI'!$H$4:$H$28,'Base CDI'!$J$4:$J$29,S83,"Cubic","Extrapolate=Linear","MultiX=Average","Skip=True","Sort=True")</f>
        <v>14.768786862328946</v>
      </c>
      <c r="U83" s="43">
        <f ca="1">_xll.BInterpol('Base CDI'!$H$4:$H$28,'Base CDI'!$I$4:$I$29,S83,"Cubic","Extrapolate=Linear","MultiX=Average","Skip=True","Sort=True")</f>
        <v>14.911684491978608</v>
      </c>
    </row>
    <row r="84" spans="16:21" x14ac:dyDescent="0.25">
      <c r="P84" s="10">
        <v>34627</v>
      </c>
      <c r="Q84">
        <v>1.1780619999999999</v>
      </c>
      <c r="S84" s="42">
        <f t="shared" ca="1" si="7"/>
        <v>46104</v>
      </c>
      <c r="T84" s="43">
        <f ca="1">_xll.BInterpol('Base CDI'!$H$4:$H$28,'Base CDI'!$J$4:$J$29,S84,"Cubic","Extrapolate=Linear","MultiX=Average","Skip=True","Sort=True")</f>
        <v>14.766882717863579</v>
      </c>
      <c r="U84" s="43">
        <f ca="1">_xll.BInterpol('Base CDI'!$H$4:$H$28,'Base CDI'!$I$4:$I$29,S84,"Cubic","Extrapolate=Linear","MultiX=Average","Skip=True","Sort=True")</f>
        <v>14.907459893048127</v>
      </c>
    </row>
    <row r="85" spans="16:21" x14ac:dyDescent="0.25">
      <c r="P85" s="10">
        <v>34628</v>
      </c>
      <c r="Q85">
        <v>1.1802809999999999</v>
      </c>
      <c r="S85" s="42">
        <f t="shared" ca="1" si="7"/>
        <v>46105</v>
      </c>
      <c r="T85" s="43">
        <f ca="1">_xll.BInterpol('Base CDI'!$H$4:$H$28,'Base CDI'!$J$4:$J$29,S85,"Cubic","Extrapolate=Linear","MultiX=Average","Skip=True","Sort=True")</f>
        <v>14.764969395335115</v>
      </c>
      <c r="U85" s="43">
        <f ca="1">_xll.BInterpol('Base CDI'!$H$4:$H$28,'Base CDI'!$I$4:$I$29,S85,"Cubic","Extrapolate=Linear","MultiX=Average","Skip=True","Sort=True")</f>
        <v>14.903235294117646</v>
      </c>
    </row>
    <row r="86" spans="16:21" x14ac:dyDescent="0.25">
      <c r="P86" s="10">
        <v>34631</v>
      </c>
      <c r="Q86">
        <v>1.1825030000000001</v>
      </c>
      <c r="S86" s="42">
        <f t="shared" ca="1" si="7"/>
        <v>46106</v>
      </c>
      <c r="T86" s="43">
        <f ca="1">_xll.BInterpol('Base CDI'!$H$4:$H$28,'Base CDI'!$J$4:$J$29,S86,"Cubic","Extrapolate=Linear","MultiX=Average","Skip=True","Sort=True")</f>
        <v>14.763046780017765</v>
      </c>
      <c r="U86" s="43">
        <f ca="1">_xll.BInterpol('Base CDI'!$H$4:$H$28,'Base CDI'!$I$4:$I$29,S86,"Cubic","Extrapolate=Linear","MultiX=Average","Skip=True","Sort=True")</f>
        <v>14.899010695187165</v>
      </c>
    </row>
    <row r="87" spans="16:21" x14ac:dyDescent="0.25">
      <c r="P87" s="10">
        <v>34632</v>
      </c>
      <c r="Q87">
        <v>1.184734</v>
      </c>
      <c r="S87" s="42">
        <f t="shared" ca="1" si="7"/>
        <v>46107</v>
      </c>
      <c r="T87" s="43">
        <f ca="1">_xll.BInterpol('Base CDI'!$H$4:$H$28,'Base CDI'!$J$4:$J$29,S87,"Cubic","Extrapolate=Linear","MultiX=Average","Skip=True","Sort=True")</f>
        <v>14.761114757185741</v>
      </c>
      <c r="U87" s="43">
        <f ca="1">_xll.BInterpol('Base CDI'!$H$4:$H$28,'Base CDI'!$I$4:$I$29,S87,"Cubic","Extrapolate=Linear","MultiX=Average","Skip=True","Sort=True")</f>
        <v>14.894786096256684</v>
      </c>
    </row>
    <row r="88" spans="16:21" x14ac:dyDescent="0.25">
      <c r="P88" s="10">
        <v>34633</v>
      </c>
      <c r="Q88">
        <v>1.1869700000000001</v>
      </c>
      <c r="S88" s="42">
        <f t="shared" ca="1" si="7"/>
        <v>46108</v>
      </c>
      <c r="T88" s="43">
        <f ca="1">_xll.BInterpol('Base CDI'!$H$4:$H$28,'Base CDI'!$J$4:$J$29,S88,"Cubic","Extrapolate=Linear","MultiX=Average","Skip=True","Sort=True")</f>
        <v>14.759173212113254</v>
      </c>
      <c r="U88" s="43">
        <f ca="1">_xll.BInterpol('Base CDI'!$H$4:$H$28,'Base CDI'!$I$4:$I$29,S88,"Cubic","Extrapolate=Linear","MultiX=Average","Skip=True","Sort=True")</f>
        <v>14.890561497326201</v>
      </c>
    </row>
    <row r="89" spans="16:21" x14ac:dyDescent="0.25">
      <c r="P89" s="10">
        <v>34634</v>
      </c>
      <c r="Q89">
        <v>1.189209</v>
      </c>
      <c r="S89" s="42">
        <f t="shared" ca="1" si="7"/>
        <v>46109</v>
      </c>
      <c r="T89" s="43">
        <f ca="1">_xll.BInterpol('Base CDI'!$H$4:$H$28,'Base CDI'!$J$4:$J$29,S89,"Cubic","Extrapolate=Linear","MultiX=Average","Skip=True","Sort=True")</f>
        <v>14.757222030074516</v>
      </c>
      <c r="U89" s="43">
        <f ca="1">_xll.BInterpol('Base CDI'!$H$4:$H$28,'Base CDI'!$I$4:$I$29,S89,"Cubic","Extrapolate=Linear","MultiX=Average","Skip=True","Sort=True")</f>
        <v>14.88633689839572</v>
      </c>
    </row>
    <row r="90" spans="16:21" x14ac:dyDescent="0.25">
      <c r="P90" s="10">
        <v>34635</v>
      </c>
      <c r="Q90">
        <v>1.191457</v>
      </c>
      <c r="S90" s="42">
        <f t="shared" ca="1" si="7"/>
        <v>46110</v>
      </c>
      <c r="T90" s="43">
        <f ca="1">_xll.BInterpol('Base CDI'!$H$4:$H$28,'Base CDI'!$J$4:$J$29,S90,"Cubic","Extrapolate=Linear","MultiX=Average","Skip=True","Sort=True")</f>
        <v>14.755261096343737</v>
      </c>
      <c r="U90" s="43">
        <f ca="1">_xll.BInterpol('Base CDI'!$H$4:$H$28,'Base CDI'!$I$4:$I$29,S90,"Cubic","Extrapolate=Linear","MultiX=Average","Skip=True","Sort=True")</f>
        <v>14.88211229946524</v>
      </c>
    </row>
    <row r="91" spans="16:21" x14ac:dyDescent="0.25">
      <c r="P91" s="10">
        <v>34638</v>
      </c>
      <c r="Q91">
        <v>1.193705</v>
      </c>
      <c r="S91" s="42">
        <f t="shared" ca="1" si="7"/>
        <v>46111</v>
      </c>
      <c r="T91" s="43">
        <f ca="1">_xll.BInterpol('Base CDI'!$H$4:$H$28,'Base CDI'!$J$4:$J$29,S91,"Cubic","Extrapolate=Linear","MultiX=Average","Skip=True","Sort=True")</f>
        <v>14.75329029619513</v>
      </c>
      <c r="U91" s="43">
        <f ca="1">_xll.BInterpol('Base CDI'!$H$4:$H$28,'Base CDI'!$I$4:$I$29,S91,"Cubic","Extrapolate=Linear","MultiX=Average","Skip=True","Sort=True")</f>
        <v>14.877887700534759</v>
      </c>
    </row>
    <row r="92" spans="16:21" x14ac:dyDescent="0.25">
      <c r="P92" s="10">
        <v>34639</v>
      </c>
      <c r="Q92">
        <v>1.1961079999999999</v>
      </c>
      <c r="S92" s="42">
        <f t="shared" ca="1" si="7"/>
        <v>46112</v>
      </c>
      <c r="T92" s="43">
        <f ca="1">_xll.BInterpol('Base CDI'!$H$4:$H$28,'Base CDI'!$J$4:$J$29,S92,"Cubic","Extrapolate=Linear","MultiX=Average","Skip=True","Sort=True")</f>
        <v>14.751309514902905</v>
      </c>
      <c r="U92" s="43">
        <f ca="1">_xll.BInterpol('Base CDI'!$H$4:$H$28,'Base CDI'!$I$4:$I$29,S92,"Cubic","Extrapolate=Linear","MultiX=Average","Skip=True","Sort=True")</f>
        <v>14.873663101604278</v>
      </c>
    </row>
    <row r="93" spans="16:21" x14ac:dyDescent="0.25">
      <c r="P93" s="10">
        <v>34641</v>
      </c>
      <c r="Q93">
        <v>1.198528</v>
      </c>
      <c r="S93" s="42">
        <f t="shared" ca="1" si="7"/>
        <v>46113</v>
      </c>
      <c r="T93" s="43">
        <f ca="1">_xll.BInterpol('Base CDI'!$H$4:$H$28,'Base CDI'!$J$4:$J$29,S93,"Cubic","Extrapolate=Linear","MultiX=Average","Skip=True","Sort=True")</f>
        <v>14.749318637741274</v>
      </c>
      <c r="U93" s="43">
        <f ca="1">_xll.BInterpol('Base CDI'!$H$4:$H$28,'Base CDI'!$I$4:$I$29,S93,"Cubic","Extrapolate=Linear","MultiX=Average","Skip=True","Sort=True")</f>
        <v>14.869438502673797</v>
      </c>
    </row>
    <row r="94" spans="16:21" x14ac:dyDescent="0.25">
      <c r="P94" s="10">
        <v>34642</v>
      </c>
      <c r="Q94">
        <v>1.2009529999999999</v>
      </c>
      <c r="S94" s="42">
        <f t="shared" ca="1" si="7"/>
        <v>46114</v>
      </c>
      <c r="T94" s="43">
        <f ca="1">_xll.BInterpol('Base CDI'!$H$4:$H$28,'Base CDI'!$J$4:$J$29,S94,"Cubic","Extrapolate=Linear","MultiX=Average","Skip=True","Sort=True")</f>
        <v>14.747317549984446</v>
      </c>
      <c r="U94" s="43">
        <f ca="1">_xll.BInterpol('Base CDI'!$H$4:$H$28,'Base CDI'!$I$4:$I$29,S94,"Cubic","Extrapolate=Linear","MultiX=Average","Skip=True","Sort=True")</f>
        <v>14.865213903743314</v>
      </c>
    </row>
    <row r="95" spans="16:21" x14ac:dyDescent="0.25">
      <c r="P95" s="10">
        <v>34645</v>
      </c>
      <c r="Q95">
        <v>1.203387</v>
      </c>
      <c r="S95" s="42">
        <f t="shared" ca="1" si="7"/>
        <v>46115</v>
      </c>
      <c r="T95" s="43">
        <f ca="1">_xll.BInterpol('Base CDI'!$H$4:$H$28,'Base CDI'!$J$4:$J$29,S95,"Cubic","Extrapolate=Linear","MultiX=Average","Skip=True","Sort=True")</f>
        <v>14.745306136906635</v>
      </c>
      <c r="U95" s="43">
        <f ca="1">_xll.BInterpol('Base CDI'!$H$4:$H$28,'Base CDI'!$I$4:$I$29,S95,"Cubic","Extrapolate=Linear","MultiX=Average","Skip=True","Sort=True")</f>
        <v>14.860989304812833</v>
      </c>
    </row>
    <row r="96" spans="16:21" x14ac:dyDescent="0.25">
      <c r="P96" s="10">
        <v>34646</v>
      </c>
      <c r="Q96">
        <v>1.205838</v>
      </c>
      <c r="S96" s="42">
        <f t="shared" ca="1" si="7"/>
        <v>46116</v>
      </c>
      <c r="T96" s="43">
        <f ca="1">_xll.BInterpol('Base CDI'!$H$4:$H$28,'Base CDI'!$J$4:$J$29,S96,"Cubic","Extrapolate=Linear","MultiX=Average","Skip=True","Sort=True")</f>
        <v>14.743284283782053</v>
      </c>
      <c r="U96" s="43">
        <f ca="1">_xll.BInterpol('Base CDI'!$H$4:$H$28,'Base CDI'!$I$4:$I$29,S96,"Cubic","Extrapolate=Linear","MultiX=Average","Skip=True","Sort=True")</f>
        <v>14.856764705882352</v>
      </c>
    </row>
    <row r="97" spans="16:21" x14ac:dyDescent="0.25">
      <c r="P97" s="10">
        <v>34647</v>
      </c>
      <c r="Q97">
        <v>1.2082980000000001</v>
      </c>
      <c r="S97" s="42">
        <f t="shared" ca="1" si="7"/>
        <v>46117</v>
      </c>
      <c r="T97" s="43">
        <f ca="1">_xll.BInterpol('Base CDI'!$H$4:$H$28,'Base CDI'!$J$4:$J$29,S97,"Cubic","Extrapolate=Linear","MultiX=Average","Skip=True","Sort=True")</f>
        <v>14.741251875884908</v>
      </c>
      <c r="U97" s="43">
        <f ca="1">_xll.BInterpol('Base CDI'!$H$4:$H$28,'Base CDI'!$I$4:$I$29,S97,"Cubic","Extrapolate=Linear","MultiX=Average","Skip=True","Sort=True")</f>
        <v>14.852540106951871</v>
      </c>
    </row>
    <row r="98" spans="16:21" x14ac:dyDescent="0.25">
      <c r="P98" s="10">
        <v>34648</v>
      </c>
      <c r="Q98">
        <v>1.2107669999999999</v>
      </c>
      <c r="S98" s="42">
        <f t="shared" ca="1" si="7"/>
        <v>46118</v>
      </c>
      <c r="T98" s="43">
        <f ca="1">_xll.BInterpol('Base CDI'!$H$4:$H$28,'Base CDI'!$J$4:$J$29,S98,"Cubic","Extrapolate=Linear","MultiX=Average","Skip=True","Sort=True")</f>
        <v>14.739208798489413</v>
      </c>
      <c r="U98" s="43">
        <f ca="1">_xll.BInterpol('Base CDI'!$H$4:$H$28,'Base CDI'!$I$4:$I$29,S98,"Cubic","Extrapolate=Linear","MultiX=Average","Skip=True","Sort=True")</f>
        <v>14.84831550802139</v>
      </c>
    </row>
    <row r="99" spans="16:21" x14ac:dyDescent="0.25">
      <c r="P99" s="10">
        <v>34649</v>
      </c>
      <c r="Q99">
        <v>1.2132369999999999</v>
      </c>
      <c r="S99" s="42">
        <f t="shared" ca="1" si="7"/>
        <v>46119</v>
      </c>
      <c r="T99" s="43">
        <f ca="1">_xll.BInterpol('Base CDI'!$H$4:$H$28,'Base CDI'!$J$4:$J$29,S99,"Cubic","Extrapolate=Linear","MultiX=Average","Skip=True","Sort=True")</f>
        <v>14.73715493686978</v>
      </c>
      <c r="U99" s="43">
        <f ca="1">_xll.BInterpol('Base CDI'!$H$4:$H$28,'Base CDI'!$I$4:$I$29,S99,"Cubic","Extrapolate=Linear","MultiX=Average","Skip=True","Sort=True")</f>
        <v>14.844090909090909</v>
      </c>
    </row>
    <row r="100" spans="16:21" x14ac:dyDescent="0.25">
      <c r="P100" s="10">
        <v>34652</v>
      </c>
      <c r="Q100">
        <v>1.2157</v>
      </c>
      <c r="S100" s="42">
        <f t="shared" ca="1" si="7"/>
        <v>46120</v>
      </c>
      <c r="T100" s="43">
        <f ca="1">_xll.BInterpol('Base CDI'!$H$4:$H$28,'Base CDI'!$J$4:$J$29,S100,"Cubic","Extrapolate=Linear","MultiX=Average","Skip=True","Sort=True")</f>
        <v>14.73509017630022</v>
      </c>
      <c r="U100" s="43">
        <f ca="1">_xll.BInterpol('Base CDI'!$H$4:$H$28,'Base CDI'!$I$4:$I$29,S100,"Cubic","Extrapolate=Linear","MultiX=Average","Skip=True","Sort=True")</f>
        <v>14.839866310160428</v>
      </c>
    </row>
    <row r="101" spans="16:21" x14ac:dyDescent="0.25">
      <c r="P101" s="10">
        <v>34654</v>
      </c>
      <c r="Q101">
        <v>1.2181709999999999</v>
      </c>
      <c r="S101" s="42">
        <f t="shared" ca="1" si="7"/>
        <v>46121</v>
      </c>
      <c r="T101" s="43">
        <f ca="1">_xll.BInterpol('Base CDI'!$H$4:$H$28,'Base CDI'!$J$4:$J$29,S101,"Cubic","Extrapolate=Linear","MultiX=Average","Skip=True","Sort=True")</f>
        <v>14.733014402054945</v>
      </c>
      <c r="U101" s="43">
        <f ca="1">_xll.BInterpol('Base CDI'!$H$4:$H$28,'Base CDI'!$I$4:$I$29,S101,"Cubic","Extrapolate=Linear","MultiX=Average","Skip=True","Sort=True")</f>
        <v>14.835641711229945</v>
      </c>
    </row>
    <row r="102" spans="16:21" x14ac:dyDescent="0.25">
      <c r="P102" s="10">
        <v>34655</v>
      </c>
      <c r="Q102">
        <v>1.2206440000000001</v>
      </c>
      <c r="S102" s="42">
        <f t="shared" ca="1" si="7"/>
        <v>46122</v>
      </c>
      <c r="T102" s="43">
        <f ca="1">_xll.BInterpol('Base CDI'!$H$4:$H$28,'Base CDI'!$J$4:$J$29,S102,"Cubic","Extrapolate=Linear","MultiX=Average","Skip=True","Sort=True")</f>
        <v>14.730927499408162</v>
      </c>
      <c r="U102" s="43">
        <f ca="1">_xll.BInterpol('Base CDI'!$H$4:$H$28,'Base CDI'!$I$4:$I$29,S102,"Cubic","Extrapolate=Linear","MultiX=Average","Skip=True","Sort=True")</f>
        <v>14.831417112299464</v>
      </c>
    </row>
    <row r="103" spans="16:21" x14ac:dyDescent="0.25">
      <c r="P103" s="10">
        <v>34656</v>
      </c>
      <c r="Q103">
        <v>1.2231179999999999</v>
      </c>
      <c r="S103" s="42">
        <f t="shared" ca="1" si="7"/>
        <v>46123</v>
      </c>
      <c r="T103" s="43">
        <f ca="1">_xll.BInterpol('Base CDI'!$H$4:$H$28,'Base CDI'!$J$4:$J$29,S103,"Cubic","Extrapolate=Linear","MultiX=Average","Skip=True","Sort=True")</f>
        <v>14.728829353634088</v>
      </c>
      <c r="U103" s="43">
        <f ca="1">_xll.BInterpol('Base CDI'!$H$4:$H$28,'Base CDI'!$I$4:$I$29,S103,"Cubic","Extrapolate=Linear","MultiX=Average","Skip=True","Sort=True")</f>
        <v>14.827192513368983</v>
      </c>
    </row>
    <row r="104" spans="16:21" x14ac:dyDescent="0.25">
      <c r="P104" s="10">
        <v>34659</v>
      </c>
      <c r="Q104">
        <v>1.225597</v>
      </c>
      <c r="S104" s="42">
        <f t="shared" ca="1" si="7"/>
        <v>46124</v>
      </c>
      <c r="T104" s="43">
        <f ca="1">_xll.BInterpol('Base CDI'!$H$4:$H$28,'Base CDI'!$J$4:$J$29,S104,"Cubic","Extrapolate=Linear","MultiX=Average","Skip=True","Sort=True")</f>
        <v>14.726719850006932</v>
      </c>
      <c r="U104" s="43">
        <f ca="1">_xll.BInterpol('Base CDI'!$H$4:$H$28,'Base CDI'!$I$4:$I$29,S104,"Cubic","Extrapolate=Linear","MultiX=Average","Skip=True","Sort=True")</f>
        <v>14.822967914438502</v>
      </c>
    </row>
    <row r="105" spans="16:21" x14ac:dyDescent="0.25">
      <c r="P105" s="10">
        <v>34660</v>
      </c>
      <c r="Q105">
        <v>1.228081</v>
      </c>
      <c r="S105" s="42">
        <f t="shared" ca="1" si="7"/>
        <v>46125</v>
      </c>
      <c r="T105" s="43">
        <f ca="1">_xll.BInterpol('Base CDI'!$H$4:$H$28,'Base CDI'!$J$4:$J$29,S105,"Cubic","Extrapolate=Linear","MultiX=Average","Skip=True","Sort=True")</f>
        <v>14.724598873800904</v>
      </c>
      <c r="U105" s="43">
        <f ca="1">_xll.BInterpol('Base CDI'!$H$4:$H$28,'Base CDI'!$I$4:$I$29,S105,"Cubic","Extrapolate=Linear","MultiX=Average","Skip=True","Sort=True")</f>
        <v>14.818743315508021</v>
      </c>
    </row>
    <row r="106" spans="16:21" x14ac:dyDescent="0.25">
      <c r="P106" s="10">
        <v>34661</v>
      </c>
      <c r="Q106">
        <v>1.230566</v>
      </c>
      <c r="S106" s="42">
        <f t="shared" ca="1" si="7"/>
        <v>46126</v>
      </c>
      <c r="T106" s="43">
        <f ca="1">_xll.BInterpol('Base CDI'!$H$4:$H$28,'Base CDI'!$J$4:$J$29,S106,"Cubic","Extrapolate=Linear","MultiX=Average","Skip=True","Sort=True")</f>
        <v>14.722466310290216</v>
      </c>
      <c r="U106" s="43">
        <f ca="1">_xll.BInterpol('Base CDI'!$H$4:$H$28,'Base CDI'!$I$4:$I$29,S106,"Cubic","Extrapolate=Linear","MultiX=Average","Skip=True","Sort=True")</f>
        <v>14.814518716577538</v>
      </c>
    </row>
    <row r="107" spans="16:21" x14ac:dyDescent="0.25">
      <c r="P107" s="10">
        <v>34662</v>
      </c>
      <c r="Q107">
        <v>1.233052</v>
      </c>
      <c r="S107" s="42">
        <f t="shared" ca="1" si="7"/>
        <v>46127</v>
      </c>
      <c r="T107" s="43">
        <f ca="1">_xll.BInterpol('Base CDI'!$H$4:$H$28,'Base CDI'!$J$4:$J$29,S107,"Cubic","Extrapolate=Linear","MultiX=Average","Skip=True","Sort=True")</f>
        <v>14.72032204474908</v>
      </c>
      <c r="U107" s="43">
        <f ca="1">_xll.BInterpol('Base CDI'!$H$4:$H$28,'Base CDI'!$I$4:$I$29,S107,"Cubic","Extrapolate=Linear","MultiX=Average","Skip=True","Sort=True")</f>
        <v>14.810294117647057</v>
      </c>
    </row>
    <row r="108" spans="16:21" x14ac:dyDescent="0.25">
      <c r="P108" s="10">
        <v>34663</v>
      </c>
      <c r="Q108">
        <v>1.235538</v>
      </c>
      <c r="S108" s="42">
        <f t="shared" ca="1" si="7"/>
        <v>46128</v>
      </c>
      <c r="T108" s="43">
        <f ca="1">_xll.BInterpol('Base CDI'!$H$4:$H$28,'Base CDI'!$J$4:$J$29,S108,"Cubic","Extrapolate=Linear","MultiX=Average","Skip=True","Sort=True")</f>
        <v>14.718165962451708</v>
      </c>
      <c r="U108" s="43">
        <f ca="1">_xll.BInterpol('Base CDI'!$H$4:$H$28,'Base CDI'!$I$4:$I$29,S108,"Cubic","Extrapolate=Linear","MultiX=Average","Skip=True","Sort=True")</f>
        <v>14.806069518716576</v>
      </c>
    </row>
    <row r="109" spans="16:21" x14ac:dyDescent="0.25">
      <c r="P109" s="10">
        <v>34666</v>
      </c>
      <c r="Q109">
        <v>1.2380260000000001</v>
      </c>
      <c r="S109" s="42">
        <f t="shared" ca="1" si="7"/>
        <v>46129</v>
      </c>
      <c r="T109" s="43">
        <f ca="1">_xll.BInterpol('Base CDI'!$H$4:$H$28,'Base CDI'!$J$4:$J$29,S109,"Cubic","Extrapolate=Linear","MultiX=Average","Skip=True","Sort=True")</f>
        <v>14.71599794867231</v>
      </c>
      <c r="U109" s="43">
        <f ca="1">_xll.BInterpol('Base CDI'!$H$4:$H$28,'Base CDI'!$I$4:$I$29,S109,"Cubic","Extrapolate=Linear","MultiX=Average","Skip=True","Sort=True")</f>
        <v>14.801844919786095</v>
      </c>
    </row>
    <row r="110" spans="16:21" x14ac:dyDescent="0.25">
      <c r="P110" s="10">
        <v>34667</v>
      </c>
      <c r="Q110">
        <v>1.240518</v>
      </c>
      <c r="S110" s="42">
        <f t="shared" ca="1" si="7"/>
        <v>46130</v>
      </c>
      <c r="T110" s="43">
        <f ca="1">_xll.BInterpol('Base CDI'!$H$4:$H$28,'Base CDI'!$J$4:$J$29,S110,"Cubic","Extrapolate=Linear","MultiX=Average","Skip=True","Sort=True")</f>
        <v>14.713817888685096</v>
      </c>
      <c r="U110" s="43">
        <f ca="1">_xll.BInterpol('Base CDI'!$H$4:$H$28,'Base CDI'!$I$4:$I$29,S110,"Cubic","Extrapolate=Linear","MultiX=Average","Skip=True","Sort=True")</f>
        <v>14.797620320855614</v>
      </c>
    </row>
    <row r="111" spans="16:21" x14ac:dyDescent="0.25">
      <c r="P111" s="10">
        <v>34668</v>
      </c>
      <c r="Q111">
        <v>1.242991</v>
      </c>
      <c r="S111" s="42">
        <f t="shared" ca="1" si="7"/>
        <v>46131</v>
      </c>
      <c r="T111" s="43">
        <f ca="1">_xll.BInterpol('Base CDI'!$H$4:$H$28,'Base CDI'!$J$4:$J$29,S111,"Cubic","Extrapolate=Linear","MultiX=Average","Skip=True","Sort=True")</f>
        <v>14.711625667764281</v>
      </c>
      <c r="U111" s="43">
        <f ca="1">_xll.BInterpol('Base CDI'!$H$4:$H$28,'Base CDI'!$I$4:$I$29,S111,"Cubic","Extrapolate=Linear","MultiX=Average","Skip=True","Sort=True")</f>
        <v>14.793395721925133</v>
      </c>
    </row>
    <row r="112" spans="16:21" x14ac:dyDescent="0.25">
      <c r="P112" s="10">
        <v>34669</v>
      </c>
      <c r="Q112">
        <v>1.2452700000000001</v>
      </c>
      <c r="S112" s="42">
        <f t="shared" ca="1" si="7"/>
        <v>46132</v>
      </c>
      <c r="T112" s="43">
        <f ca="1">_xll.BInterpol('Base CDI'!$H$4:$H$28,'Base CDI'!$J$4:$J$29,S112,"Cubic","Extrapolate=Linear","MultiX=Average","Skip=True","Sort=True")</f>
        <v>14.709421171184072</v>
      </c>
      <c r="U112" s="43">
        <f ca="1">_xll.BInterpol('Base CDI'!$H$4:$H$28,'Base CDI'!$I$4:$I$29,S112,"Cubic","Extrapolate=Linear","MultiX=Average","Skip=True","Sort=True")</f>
        <v>14.789171122994652</v>
      </c>
    </row>
    <row r="113" spans="16:21" x14ac:dyDescent="0.25">
      <c r="P113" s="10">
        <v>34670</v>
      </c>
      <c r="Q113">
        <v>1.2475529999999999</v>
      </c>
      <c r="S113" s="42">
        <f t="shared" ca="1" si="7"/>
        <v>46133</v>
      </c>
      <c r="T113" s="43">
        <f ca="1">_xll.BInterpol('Base CDI'!$H$4:$H$28,'Base CDI'!$J$4:$J$29,S113,"Cubic","Extrapolate=Linear","MultiX=Average","Skip=True","Sort=True")</f>
        <v>14.707204284218685</v>
      </c>
      <c r="U113" s="43">
        <f ca="1">_xll.BInterpol('Base CDI'!$H$4:$H$28,'Base CDI'!$I$4:$I$29,S113,"Cubic","Extrapolate=Linear","MultiX=Average","Skip=True","Sort=True")</f>
        <v>14.78494652406417</v>
      </c>
    </row>
    <row r="114" spans="16:21" x14ac:dyDescent="0.25">
      <c r="P114" s="10">
        <v>34673</v>
      </c>
      <c r="Q114">
        <v>1.2498400000000001</v>
      </c>
      <c r="S114" s="42">
        <f t="shared" ca="1" si="7"/>
        <v>46134</v>
      </c>
      <c r="T114" s="43">
        <f ca="1">_xll.BInterpol('Base CDI'!$H$4:$H$28,'Base CDI'!$J$4:$J$29,S114,"Cubic","Extrapolate=Linear","MultiX=Average","Skip=True","Sort=True")</f>
        <v>14.704974892142326</v>
      </c>
      <c r="U114" s="43">
        <f ca="1">_xll.BInterpol('Base CDI'!$H$4:$H$28,'Base CDI'!$I$4:$I$29,S114,"Cubic","Extrapolate=Linear","MultiX=Average","Skip=True","Sort=True")</f>
        <v>14.780721925133689</v>
      </c>
    </row>
    <row r="115" spans="16:21" x14ac:dyDescent="0.25">
      <c r="P115" s="10">
        <v>34674</v>
      </c>
      <c r="Q115">
        <v>1.2521310000000001</v>
      </c>
      <c r="S115" s="42">
        <f t="shared" ca="1" si="7"/>
        <v>46135</v>
      </c>
      <c r="T115" s="43">
        <f ca="1">_xll.BInterpol('Base CDI'!$H$4:$H$28,'Base CDI'!$J$4:$J$29,S115,"Cubic","Extrapolate=Linear","MultiX=Average","Skip=True","Sort=True")</f>
        <v>14.702732880229211</v>
      </c>
      <c r="U115" s="43">
        <f ca="1">_xll.BInterpol('Base CDI'!$H$4:$H$28,'Base CDI'!$I$4:$I$29,S115,"Cubic","Extrapolate=Linear","MultiX=Average","Skip=True","Sort=True")</f>
        <v>14.776497326203208</v>
      </c>
    </row>
    <row r="116" spans="16:21" x14ac:dyDescent="0.25">
      <c r="P116" s="10">
        <v>34675</v>
      </c>
      <c r="Q116">
        <v>1.254327</v>
      </c>
      <c r="S116" s="42">
        <f t="shared" ca="1" si="7"/>
        <v>46136</v>
      </c>
      <c r="T116" s="43">
        <f ca="1">_xll.BInterpol('Base CDI'!$H$4:$H$28,'Base CDI'!$J$4:$J$29,S116,"Cubic","Extrapolate=Linear","MultiX=Average","Skip=True","Sort=True")</f>
        <v>14.700478133753549</v>
      </c>
      <c r="U116" s="43">
        <f ca="1">_xll.BInterpol('Base CDI'!$H$4:$H$28,'Base CDI'!$I$4:$I$29,S116,"Cubic","Extrapolate=Linear","MultiX=Average","Skip=True","Sort=True")</f>
        <v>14.772272727272727</v>
      </c>
    </row>
    <row r="117" spans="16:21" x14ac:dyDescent="0.25">
      <c r="P117" s="10">
        <v>34676</v>
      </c>
      <c r="Q117">
        <v>1.256526</v>
      </c>
      <c r="S117" s="42">
        <f t="shared" ca="1" si="7"/>
        <v>46137</v>
      </c>
      <c r="T117" s="43">
        <f ca="1">_xll.BInterpol('Base CDI'!$H$4:$H$28,'Base CDI'!$J$4:$J$29,S117,"Cubic","Extrapolate=Linear","MultiX=Average","Skip=True","Sort=True")</f>
        <v>14.698210537989551</v>
      </c>
      <c r="U117" s="43">
        <f ca="1">_xll.BInterpol('Base CDI'!$H$4:$H$28,'Base CDI'!$I$4:$I$29,S117,"Cubic","Extrapolate=Linear","MultiX=Average","Skip=True","Sort=True")</f>
        <v>14.768048128342246</v>
      </c>
    </row>
    <row r="118" spans="16:21" x14ac:dyDescent="0.25">
      <c r="P118" s="10">
        <v>34677</v>
      </c>
      <c r="Q118">
        <v>1.2587250000000001</v>
      </c>
      <c r="S118" s="42">
        <f t="shared" ca="1" si="7"/>
        <v>46138</v>
      </c>
      <c r="T118" s="43">
        <f ca="1">_xll.BInterpol('Base CDI'!$H$4:$H$28,'Base CDI'!$J$4:$J$29,S118,"Cubic","Extrapolate=Linear","MultiX=Average","Skip=True","Sort=True")</f>
        <v>14.695929978211428</v>
      </c>
      <c r="U118" s="43">
        <f ca="1">_xll.BInterpol('Base CDI'!$H$4:$H$28,'Base CDI'!$I$4:$I$29,S118,"Cubic","Extrapolate=Linear","MultiX=Average","Skip=True","Sort=True")</f>
        <v>14.763823529411765</v>
      </c>
    </row>
    <row r="119" spans="16:21" x14ac:dyDescent="0.25">
      <c r="P119" s="10">
        <v>34680</v>
      </c>
      <c r="Q119">
        <v>1.260928</v>
      </c>
      <c r="S119" s="42">
        <f t="shared" ca="1" si="7"/>
        <v>46139</v>
      </c>
      <c r="T119" s="43">
        <f ca="1">_xll.BInterpol('Base CDI'!$H$4:$H$28,'Base CDI'!$J$4:$J$29,S119,"Cubic","Extrapolate=Linear","MultiX=Average","Skip=True","Sort=True")</f>
        <v>14.693636339693393</v>
      </c>
      <c r="U119" s="43">
        <f ca="1">_xll.BInterpol('Base CDI'!$H$4:$H$28,'Base CDI'!$I$4:$I$29,S119,"Cubic","Extrapolate=Linear","MultiX=Average","Skip=True","Sort=True")</f>
        <v>14.759598930481282</v>
      </c>
    </row>
    <row r="120" spans="16:21" x14ac:dyDescent="0.25">
      <c r="P120" s="10">
        <v>34681</v>
      </c>
      <c r="Q120">
        <v>1.2631300000000001</v>
      </c>
      <c r="S120" s="42">
        <f t="shared" ca="1" si="7"/>
        <v>46140</v>
      </c>
      <c r="T120" s="43">
        <f ca="1">_xll.BInterpol('Base CDI'!$H$4:$H$28,'Base CDI'!$J$4:$J$29,S120,"Cubic","Extrapolate=Linear","MultiX=Average","Skip=True","Sort=True")</f>
        <v>14.691329507709657</v>
      </c>
      <c r="U120" s="43">
        <f ca="1">_xll.BInterpol('Base CDI'!$H$4:$H$28,'Base CDI'!$I$4:$I$29,S120,"Cubic","Extrapolate=Linear","MultiX=Average","Skip=True","Sort=True")</f>
        <v>14.755374331550801</v>
      </c>
    </row>
    <row r="121" spans="16:21" x14ac:dyDescent="0.25">
      <c r="P121" s="10">
        <v>34682</v>
      </c>
      <c r="Q121">
        <v>1.265336</v>
      </c>
      <c r="S121" s="42">
        <f t="shared" ca="1" si="7"/>
        <v>46141</v>
      </c>
      <c r="T121" s="43">
        <f ca="1">_xll.BInterpol('Base CDI'!$H$4:$H$28,'Base CDI'!$J$4:$J$29,S121,"Cubic","Extrapolate=Linear","MultiX=Average","Skip=True","Sort=True")</f>
        <v>14.68900936753443</v>
      </c>
      <c r="U121" s="43">
        <f ca="1">_xll.BInterpol('Base CDI'!$H$4:$H$28,'Base CDI'!$I$4:$I$29,S121,"Cubic","Extrapolate=Linear","MultiX=Average","Skip=True","Sort=True")</f>
        <v>14.75114973262032</v>
      </c>
    </row>
    <row r="122" spans="16:21" x14ac:dyDescent="0.25">
      <c r="P122" s="10">
        <v>34683</v>
      </c>
      <c r="Q122">
        <v>1.2675209999999999</v>
      </c>
      <c r="S122" s="42">
        <f t="shared" ca="1" si="7"/>
        <v>46142</v>
      </c>
      <c r="T122" s="43">
        <f ca="1">_xll.BInterpol('Base CDI'!$H$4:$H$28,'Base CDI'!$J$4:$J$29,S122,"Cubic","Extrapolate=Linear","MultiX=Average","Skip=True","Sort=True")</f>
        <v>14.686675804441926</v>
      </c>
      <c r="U122" s="43">
        <f ca="1">_xll.BInterpol('Base CDI'!$H$4:$H$28,'Base CDI'!$I$4:$I$29,S122,"Cubic","Extrapolate=Linear","MultiX=Average","Skip=True","Sort=True")</f>
        <v>14.746925133689839</v>
      </c>
    </row>
    <row r="123" spans="16:21" x14ac:dyDescent="0.25">
      <c r="P123" s="10">
        <v>34684</v>
      </c>
      <c r="Q123">
        <v>1.2696130000000001</v>
      </c>
      <c r="S123" s="42">
        <f t="shared" ca="1" si="7"/>
        <v>46143</v>
      </c>
      <c r="T123" s="43">
        <f ca="1">_xll.BInterpol('Base CDI'!$H$4:$H$28,'Base CDI'!$J$4:$J$29,S123,"Cubic","Extrapolate=Linear","MultiX=Average","Skip=True","Sort=True")</f>
        <v>14.684328703706351</v>
      </c>
      <c r="U123" s="43">
        <f ca="1">_xll.BInterpol('Base CDI'!$H$4:$H$28,'Base CDI'!$I$4:$I$29,S123,"Cubic","Extrapolate=Linear","MultiX=Average","Skip=True","Sort=True")</f>
        <v>14.742700534759358</v>
      </c>
    </row>
    <row r="124" spans="16:21" x14ac:dyDescent="0.25">
      <c r="P124" s="10">
        <v>34687</v>
      </c>
      <c r="Q124">
        <v>1.271712</v>
      </c>
      <c r="S124" s="42">
        <f t="shared" ca="1" si="7"/>
        <v>46144</v>
      </c>
      <c r="T124" s="43">
        <f ca="1">_xll.BInterpol('Base CDI'!$H$4:$H$28,'Base CDI'!$J$4:$J$29,S124,"Cubic","Extrapolate=Linear","MultiX=Average","Skip=True","Sort=True")</f>
        <v>14.681967950601923</v>
      </c>
      <c r="U124" s="43">
        <f ca="1">_xll.BInterpol('Base CDI'!$H$4:$H$28,'Base CDI'!$I$4:$I$29,S124,"Cubic","Extrapolate=Linear","MultiX=Average","Skip=True","Sort=True")</f>
        <v>14.738475935828877</v>
      </c>
    </row>
    <row r="125" spans="16:21" x14ac:dyDescent="0.25">
      <c r="P125" s="10">
        <v>34688</v>
      </c>
      <c r="Q125">
        <v>1.273814</v>
      </c>
      <c r="S125" s="42">
        <f t="shared" ca="1" si="7"/>
        <v>46145</v>
      </c>
      <c r="T125" s="43">
        <f ca="1">_xll.BInterpol('Base CDI'!$H$4:$H$28,'Base CDI'!$J$4:$J$29,S125,"Cubic","Extrapolate=Linear","MultiX=Average","Skip=True","Sort=True")</f>
        <v>14.679593430402846</v>
      </c>
      <c r="U125" s="43">
        <f ca="1">_xll.BInterpol('Base CDI'!$H$4:$H$28,'Base CDI'!$I$4:$I$29,S125,"Cubic","Extrapolate=Linear","MultiX=Average","Skip=True","Sort=True")</f>
        <v>14.734251336898394</v>
      </c>
    </row>
    <row r="126" spans="16:21" x14ac:dyDescent="0.25">
      <c r="P126" s="10">
        <v>34689</v>
      </c>
      <c r="Q126">
        <v>1.2759160000000001</v>
      </c>
      <c r="S126" s="42">
        <f t="shared" ca="1" si="7"/>
        <v>46146</v>
      </c>
      <c r="T126" s="43">
        <f ca="1">_xll.BInterpol('Base CDI'!$H$4:$H$28,'Base CDI'!$J$4:$J$29,S126,"Cubic","Extrapolate=Linear","MultiX=Average","Skip=True","Sort=True")</f>
        <v>14.677205028383339</v>
      </c>
      <c r="U126" s="43">
        <f ca="1">_xll.BInterpol('Base CDI'!$H$4:$H$28,'Base CDI'!$I$4:$I$29,S126,"Cubic","Extrapolate=Linear","MultiX=Average","Skip=True","Sort=True")</f>
        <v>14.730026737967913</v>
      </c>
    </row>
    <row r="127" spans="16:21" x14ac:dyDescent="0.25">
      <c r="P127" s="10">
        <v>34690</v>
      </c>
      <c r="Q127">
        <v>1.278043</v>
      </c>
      <c r="S127" s="42">
        <f t="shared" ca="1" si="7"/>
        <v>46147</v>
      </c>
      <c r="T127" s="43">
        <f ca="1">_xll.BInterpol('Base CDI'!$H$4:$H$28,'Base CDI'!$J$4:$J$29,S127,"Cubic","Extrapolate=Linear","MultiX=Average","Skip=True","Sort=True")</f>
        <v>14.674802629817608</v>
      </c>
      <c r="U127" s="43">
        <f ca="1">_xll.BInterpol('Base CDI'!$H$4:$H$28,'Base CDI'!$I$4:$I$29,S127,"Cubic","Extrapolate=Linear","MultiX=Average","Skip=True","Sort=True")</f>
        <v>14.725802139037432</v>
      </c>
    </row>
    <row r="128" spans="16:21" x14ac:dyDescent="0.25">
      <c r="P128" s="10">
        <v>34691</v>
      </c>
      <c r="Q128">
        <v>1.2801769999999999</v>
      </c>
      <c r="S128" s="42">
        <f t="shared" ca="1" si="7"/>
        <v>46148</v>
      </c>
      <c r="T128" s="43">
        <f ca="1">_xll.BInterpol('Base CDI'!$H$4:$H$28,'Base CDI'!$J$4:$J$29,S128,"Cubic","Extrapolate=Linear","MultiX=Average","Skip=True","Sort=True")</f>
        <v>14.672386119979866</v>
      </c>
      <c r="U128" s="43">
        <f ca="1">_xll.BInterpol('Base CDI'!$H$4:$H$28,'Base CDI'!$I$4:$I$29,S128,"Cubic","Extrapolate=Linear","MultiX=Average","Skip=True","Sort=True")</f>
        <v>14.721577540106951</v>
      </c>
    </row>
    <row r="129" spans="16:21" x14ac:dyDescent="0.25">
      <c r="P129" s="10">
        <v>34694</v>
      </c>
      <c r="Q129">
        <v>1.282311</v>
      </c>
      <c r="S129" s="42">
        <f t="shared" ca="1" si="7"/>
        <v>46149</v>
      </c>
      <c r="T129" s="43">
        <f ca="1">_xll.BInterpol('Base CDI'!$H$4:$H$28,'Base CDI'!$J$4:$J$29,S129,"Cubic","Extrapolate=Linear","MultiX=Average","Skip=True","Sort=True")</f>
        <v>14.669955384144323</v>
      </c>
      <c r="U129" s="43">
        <f ca="1">_xll.BInterpol('Base CDI'!$H$4:$H$28,'Base CDI'!$I$4:$I$29,S129,"Cubic","Extrapolate=Linear","MultiX=Average","Skip=True","Sort=True")</f>
        <v>14.71735294117647</v>
      </c>
    </row>
    <row r="130" spans="16:21" x14ac:dyDescent="0.25">
      <c r="P130" s="10">
        <v>34695</v>
      </c>
      <c r="Q130">
        <v>1.2844690000000001</v>
      </c>
      <c r="S130" s="42">
        <f t="shared" ca="1" si="7"/>
        <v>46150</v>
      </c>
      <c r="T130" s="43">
        <f ca="1">_xll.BInterpol('Base CDI'!$H$4:$H$28,'Base CDI'!$J$4:$J$29,S130,"Cubic","Extrapolate=Linear","MultiX=Average","Skip=True","Sort=True")</f>
        <v>14.667510307585193</v>
      </c>
      <c r="U130" s="43">
        <f ca="1">_xll.BInterpol('Base CDI'!$H$4:$H$28,'Base CDI'!$I$4:$I$29,S130,"Cubic","Extrapolate=Linear","MultiX=Average","Skip=True","Sort=True")</f>
        <v>14.713128342245989</v>
      </c>
    </row>
    <row r="131" spans="16:21" x14ac:dyDescent="0.25">
      <c r="P131" s="10">
        <v>34696</v>
      </c>
      <c r="Q131">
        <v>1.286627</v>
      </c>
      <c r="S131" s="42">
        <f t="shared" ca="1" si="7"/>
        <v>46151</v>
      </c>
      <c r="T131" s="43">
        <f ca="1">_xll.BInterpol('Base CDI'!$H$4:$H$28,'Base CDI'!$J$4:$J$29,S131,"Cubic","Extrapolate=Linear","MultiX=Average","Skip=True","Sort=True")</f>
        <v>14.665050775576685</v>
      </c>
      <c r="U131" s="43">
        <f ca="1">_xll.BInterpol('Base CDI'!$H$4:$H$28,'Base CDI'!$I$4:$I$29,S131,"Cubic","Extrapolate=Linear","MultiX=Average","Skip=True","Sort=True")</f>
        <v>14.708903743315506</v>
      </c>
    </row>
    <row r="132" spans="16:21" x14ac:dyDescent="0.25">
      <c r="P132" s="10">
        <v>34697</v>
      </c>
      <c r="Q132">
        <v>1.288789</v>
      </c>
      <c r="S132" s="42">
        <f t="shared" ca="1" si="7"/>
        <v>46152</v>
      </c>
      <c r="T132" s="43">
        <f ca="1">_xll.BInterpol('Base CDI'!$H$4:$H$28,'Base CDI'!$J$4:$J$29,S132,"Cubic","Extrapolate=Linear","MultiX=Average","Skip=True","Sort=True")</f>
        <v>14.66257667339301</v>
      </c>
      <c r="U132" s="43">
        <f ca="1">_xll.BInterpol('Base CDI'!$H$4:$H$28,'Base CDI'!$I$4:$I$29,S132,"Cubic","Extrapolate=Linear","MultiX=Average","Skip=True","Sort=True")</f>
        <v>14.704679144385025</v>
      </c>
    </row>
    <row r="133" spans="16:21" x14ac:dyDescent="0.25">
      <c r="P133" s="10">
        <v>34698</v>
      </c>
      <c r="Q133">
        <v>1.290915</v>
      </c>
      <c r="S133" s="42">
        <f t="shared" ca="1" si="7"/>
        <v>46153</v>
      </c>
      <c r="T133" s="43">
        <f ca="1">_xll.BInterpol('Base CDI'!$H$4:$H$28,'Base CDI'!$J$4:$J$29,S133,"Cubic","Extrapolate=Linear","MultiX=Average","Skip=True","Sort=True")</f>
        <v>14.660087886308382</v>
      </c>
      <c r="U133" s="43">
        <f ca="1">_xll.BInterpol('Base CDI'!$H$4:$H$28,'Base CDI'!$I$4:$I$29,S133,"Cubic","Extrapolate=Linear","MultiX=Average","Skip=True","Sort=True")</f>
        <v>14.700454545454544</v>
      </c>
    </row>
    <row r="134" spans="16:21" x14ac:dyDescent="0.25">
      <c r="P134" s="10">
        <v>34701</v>
      </c>
      <c r="Q134">
        <v>1.293045</v>
      </c>
      <c r="S134" s="42">
        <f t="shared" ca="1" si="7"/>
        <v>46154</v>
      </c>
      <c r="T134" s="43">
        <f ca="1">_xll.BInterpol('Base CDI'!$H$4:$H$28,'Base CDI'!$J$4:$J$29,S134,"Cubic","Extrapolate=Linear","MultiX=Average","Skip=True","Sort=True")</f>
        <v>14.657584299597008</v>
      </c>
      <c r="U134" s="43">
        <f ca="1">_xll.BInterpol('Base CDI'!$H$4:$H$28,'Base CDI'!$I$4:$I$29,S134,"Cubic","Extrapolate=Linear","MultiX=Average","Skip=True","Sort=True")</f>
        <v>14.696229946524063</v>
      </c>
    </row>
    <row r="135" spans="16:21" x14ac:dyDescent="0.25">
      <c r="P135" s="10">
        <v>34702</v>
      </c>
      <c r="Q135">
        <v>1.2950790000000001</v>
      </c>
      <c r="S135" s="42">
        <f t="shared" ca="1" si="7"/>
        <v>46155</v>
      </c>
      <c r="T135" s="43">
        <f ca="1">_xll.BInterpol('Base CDI'!$H$4:$H$28,'Base CDI'!$J$4:$J$29,S135,"Cubic","Extrapolate=Linear","MultiX=Average","Skip=True","Sort=True")</f>
        <v>14.655065798533105</v>
      </c>
      <c r="U135" s="43">
        <f ca="1">_xll.BInterpol('Base CDI'!$H$4:$H$28,'Base CDI'!$I$4:$I$29,S135,"Cubic","Extrapolate=Linear","MultiX=Average","Skip=True","Sort=True")</f>
        <v>14.692005347593582</v>
      </c>
    </row>
    <row r="136" spans="16:21" x14ac:dyDescent="0.25">
      <c r="P136" s="10">
        <v>34703</v>
      </c>
      <c r="Q136">
        <v>1.297169</v>
      </c>
      <c r="S136" s="42">
        <f t="shared" ca="1" si="7"/>
        <v>46156</v>
      </c>
      <c r="T136" s="43">
        <f ca="1">_xll.BInterpol('Base CDI'!$H$4:$H$28,'Base CDI'!$J$4:$J$29,S136,"Cubic","Extrapolate=Linear","MultiX=Average","Skip=True","Sort=True")</f>
        <v>14.652532268390878</v>
      </c>
      <c r="U136" s="43">
        <f ca="1">_xll.BInterpol('Base CDI'!$H$4:$H$28,'Base CDI'!$I$4:$I$29,S136,"Cubic","Extrapolate=Linear","MultiX=Average","Skip=True","Sort=True")</f>
        <v>14.687780748663101</v>
      </c>
    </row>
    <row r="137" spans="16:21" x14ac:dyDescent="0.25">
      <c r="P137" s="10">
        <v>34704</v>
      </c>
      <c r="Q137">
        <v>1.2992490000000001</v>
      </c>
      <c r="S137" s="42">
        <f t="shared" ca="1" si="7"/>
        <v>46157</v>
      </c>
      <c r="T137" s="43">
        <f ca="1">_xll.BInterpol('Base CDI'!$H$4:$H$28,'Base CDI'!$J$4:$J$29,S137,"Cubic","Extrapolate=Linear","MultiX=Average","Skip=True","Sort=True")</f>
        <v>14.649983594444544</v>
      </c>
      <c r="U137" s="43">
        <f ca="1">_xll.BInterpol('Base CDI'!$H$4:$H$28,'Base CDI'!$I$4:$I$29,S137,"Cubic","Extrapolate=Linear","MultiX=Average","Skip=True","Sort=True")</f>
        <v>14.68355614973262</v>
      </c>
    </row>
    <row r="138" spans="16:21" x14ac:dyDescent="0.25">
      <c r="P138" s="10">
        <v>34705</v>
      </c>
      <c r="Q138">
        <v>1.3012969999999999</v>
      </c>
      <c r="S138" s="42">
        <f t="shared" ca="1" si="7"/>
        <v>46158</v>
      </c>
      <c r="T138" s="43">
        <f ca="1">_xll.BInterpol('Base CDI'!$H$4:$H$28,'Base CDI'!$J$4:$J$29,S138,"Cubic","Extrapolate=Linear","MultiX=Average","Skip=True","Sort=True")</f>
        <v>14.647419661968311</v>
      </c>
      <c r="U138" s="43">
        <f ca="1">_xll.BInterpol('Base CDI'!$H$4:$H$28,'Base CDI'!$I$4:$I$29,S138,"Cubic","Extrapolate=Linear","MultiX=Average","Skip=True","Sort=True")</f>
        <v>14.679331550802138</v>
      </c>
    </row>
    <row r="139" spans="16:21" x14ac:dyDescent="0.25">
      <c r="P139" s="10">
        <v>34708</v>
      </c>
      <c r="Q139">
        <v>1.303331</v>
      </c>
      <c r="S139" s="42">
        <f t="shared" ref="S139:S202" ca="1" si="8">S138+1</f>
        <v>46159</v>
      </c>
      <c r="T139" s="43">
        <f ca="1">_xll.BInterpol('Base CDI'!$H$4:$H$28,'Base CDI'!$J$4:$J$29,S139,"Cubic","Extrapolate=Linear","MultiX=Average","Skip=True","Sort=True")</f>
        <v>14.64484035623639</v>
      </c>
      <c r="U139" s="43">
        <f ca="1">_xll.BInterpol('Base CDI'!$H$4:$H$28,'Base CDI'!$I$4:$I$29,S139,"Cubic","Extrapolate=Linear","MultiX=Average","Skip=True","Sort=True")</f>
        <v>14.675106951871657</v>
      </c>
    </row>
    <row r="140" spans="16:21" x14ac:dyDescent="0.25">
      <c r="P140" s="10">
        <v>34709</v>
      </c>
      <c r="Q140">
        <v>1.3053650000000001</v>
      </c>
      <c r="S140" s="42">
        <f t="shared" ca="1" si="8"/>
        <v>46160</v>
      </c>
      <c r="T140" s="43">
        <f ca="1">_xll.BInterpol('Base CDI'!$H$4:$H$28,'Base CDI'!$J$4:$J$29,S140,"Cubic","Extrapolate=Linear","MultiX=Average","Skip=True","Sort=True")</f>
        <v>14.642245562522994</v>
      </c>
      <c r="U140" s="43">
        <f ca="1">_xll.BInterpol('Base CDI'!$H$4:$H$28,'Base CDI'!$I$4:$I$29,S140,"Cubic","Extrapolate=Linear","MultiX=Average","Skip=True","Sort=True")</f>
        <v>14.670882352941176</v>
      </c>
    </row>
    <row r="141" spans="16:21" x14ac:dyDescent="0.25">
      <c r="P141" s="10">
        <v>34710</v>
      </c>
      <c r="Q141">
        <v>1.307401</v>
      </c>
      <c r="S141" s="42">
        <f t="shared" ca="1" si="8"/>
        <v>46161</v>
      </c>
      <c r="T141" s="43">
        <f ca="1">_xll.BInterpol('Base CDI'!$H$4:$H$28,'Base CDI'!$J$4:$J$29,S141,"Cubic","Extrapolate=Linear","MultiX=Average","Skip=True","Sort=True")</f>
        <v>14.639635166102334</v>
      </c>
      <c r="U141" s="43">
        <f ca="1">_xll.BInterpol('Base CDI'!$H$4:$H$28,'Base CDI'!$I$4:$I$29,S141,"Cubic","Extrapolate=Linear","MultiX=Average","Skip=True","Sort=True")</f>
        <v>14.666657754010695</v>
      </c>
    </row>
    <row r="142" spans="16:21" x14ac:dyDescent="0.25">
      <c r="P142" s="10">
        <v>34711</v>
      </c>
      <c r="Q142">
        <v>1.309388</v>
      </c>
      <c r="S142" s="42">
        <f t="shared" ca="1" si="8"/>
        <v>46162</v>
      </c>
      <c r="T142" s="43">
        <f ca="1">_xll.BInterpol('Base CDI'!$H$4:$H$28,'Base CDI'!$J$4:$J$29,S142,"Cubic","Extrapolate=Linear","MultiX=Average","Skip=True","Sort=True")</f>
        <v>14.63700905224862</v>
      </c>
      <c r="U142" s="43">
        <f ca="1">_xll.BInterpol('Base CDI'!$H$4:$H$28,'Base CDI'!$I$4:$I$29,S142,"Cubic","Extrapolate=Linear","MultiX=Average","Skip=True","Sort=True")</f>
        <v>14.662433155080214</v>
      </c>
    </row>
    <row r="143" spans="16:21" x14ac:dyDescent="0.25">
      <c r="P143" s="10">
        <v>34712</v>
      </c>
      <c r="Q143">
        <v>1.311396</v>
      </c>
      <c r="S143" s="42">
        <f t="shared" ca="1" si="8"/>
        <v>46163</v>
      </c>
      <c r="T143" s="43">
        <f ca="1">_xll.BInterpol('Base CDI'!$H$4:$H$28,'Base CDI'!$J$4:$J$29,S143,"Cubic","Extrapolate=Linear","MultiX=Average","Skip=True","Sort=True")</f>
        <v>14.634367106236065</v>
      </c>
      <c r="U143" s="43">
        <f ca="1">_xll.BInterpol('Base CDI'!$H$4:$H$28,'Base CDI'!$I$4:$I$29,S143,"Cubic","Extrapolate=Linear","MultiX=Average","Skip=True","Sort=True")</f>
        <v>14.658208556149733</v>
      </c>
    </row>
    <row r="144" spans="16:21" x14ac:dyDescent="0.25">
      <c r="P144" s="10">
        <v>34715</v>
      </c>
      <c r="Q144">
        <v>1.3134159999999999</v>
      </c>
      <c r="S144" s="42">
        <f t="shared" ca="1" si="8"/>
        <v>46164</v>
      </c>
      <c r="T144" s="43">
        <f ca="1">_xll.BInterpol('Base CDI'!$H$4:$H$28,'Base CDI'!$J$4:$J$29,S144,"Cubic","Extrapolate=Linear","MultiX=Average","Skip=True","Sort=True")</f>
        <v>14.631709213338878</v>
      </c>
      <c r="U144" s="43">
        <f ca="1">_xll.BInterpol('Base CDI'!$H$4:$H$28,'Base CDI'!$I$4:$I$29,S144,"Cubic","Extrapolate=Linear","MultiX=Average","Skip=True","Sort=True")</f>
        <v>14.65398395721925</v>
      </c>
    </row>
    <row r="145" spans="16:21" x14ac:dyDescent="0.25">
      <c r="P145" s="10">
        <v>34716</v>
      </c>
      <c r="Q145">
        <v>1.3154380000000001</v>
      </c>
      <c r="S145" s="42">
        <f t="shared" ca="1" si="8"/>
        <v>46165</v>
      </c>
      <c r="T145" s="43">
        <f ca="1">_xll.BInterpol('Base CDI'!$H$4:$H$28,'Base CDI'!$J$4:$J$29,S145,"Cubic","Extrapolate=Linear","MultiX=Average","Skip=True","Sort=True")</f>
        <v>14.629035258831273</v>
      </c>
      <c r="U145" s="43">
        <f ca="1">_xll.BInterpol('Base CDI'!$H$4:$H$28,'Base CDI'!$I$4:$I$29,S145,"Cubic","Extrapolate=Linear","MultiX=Average","Skip=True","Sort=True")</f>
        <v>14.649759358288769</v>
      </c>
    </row>
    <row r="146" spans="16:21" x14ac:dyDescent="0.25">
      <c r="P146" s="10">
        <v>34717</v>
      </c>
      <c r="Q146">
        <v>1.317464</v>
      </c>
      <c r="S146" s="42">
        <f t="shared" ca="1" si="8"/>
        <v>46166</v>
      </c>
      <c r="T146" s="43">
        <f ca="1">_xll.BInterpol('Base CDI'!$H$4:$H$28,'Base CDI'!$J$4:$J$29,S146,"Cubic","Extrapolate=Linear","MultiX=Average","Skip=True","Sort=True")</f>
        <v>14.626345127987459</v>
      </c>
      <c r="U146" s="43">
        <f ca="1">_xll.BInterpol('Base CDI'!$H$4:$H$28,'Base CDI'!$I$4:$I$29,S146,"Cubic","Extrapolate=Linear","MultiX=Average","Skip=True","Sort=True")</f>
        <v>14.645534759358288</v>
      </c>
    </row>
    <row r="147" spans="16:21" x14ac:dyDescent="0.25">
      <c r="P147" s="10">
        <v>34718</v>
      </c>
      <c r="Q147">
        <v>1.319493</v>
      </c>
      <c r="S147" s="42">
        <f t="shared" ca="1" si="8"/>
        <v>46167</v>
      </c>
      <c r="T147" s="43">
        <f ca="1">_xll.BInterpol('Base CDI'!$H$4:$H$28,'Base CDI'!$J$4:$J$29,S147,"Cubic","Extrapolate=Linear","MultiX=Average","Skip=True","Sort=True")</f>
        <v>14.62363870608165</v>
      </c>
      <c r="U147" s="43">
        <f ca="1">_xll.BInterpol('Base CDI'!$H$4:$H$28,'Base CDI'!$I$4:$I$29,S147,"Cubic","Extrapolate=Linear","MultiX=Average","Skip=True","Sort=True")</f>
        <v>14.641310160427807</v>
      </c>
    </row>
    <row r="148" spans="16:21" x14ac:dyDescent="0.25">
      <c r="P148" s="10">
        <v>34719</v>
      </c>
      <c r="Q148">
        <v>1.321534</v>
      </c>
      <c r="S148" s="42">
        <f t="shared" ca="1" si="8"/>
        <v>46168</v>
      </c>
      <c r="T148" s="43">
        <f ca="1">_xll.BInterpol('Base CDI'!$H$4:$H$28,'Base CDI'!$J$4:$J$29,S148,"Cubic","Extrapolate=Linear","MultiX=Average","Skip=True","Sort=True")</f>
        <v>14.620915878388054</v>
      </c>
      <c r="U148" s="43">
        <f ca="1">_xll.BInterpol('Base CDI'!$H$4:$H$28,'Base CDI'!$I$4:$I$29,S148,"Cubic","Extrapolate=Linear","MultiX=Average","Skip=True","Sort=True")</f>
        <v>14.637085561497326</v>
      </c>
    </row>
    <row r="149" spans="16:21" x14ac:dyDescent="0.25">
      <c r="P149" s="10">
        <v>34722</v>
      </c>
      <c r="Q149">
        <v>1.3235600000000001</v>
      </c>
      <c r="S149" s="42">
        <f t="shared" ca="1" si="8"/>
        <v>46169</v>
      </c>
      <c r="T149" s="43">
        <f ca="1">_xll.BInterpol('Base CDI'!$H$4:$H$28,'Base CDI'!$J$4:$J$29,S149,"Cubic","Extrapolate=Linear","MultiX=Average","Skip=True","Sort=True")</f>
        <v>14.618176530180884</v>
      </c>
      <c r="U149" s="43">
        <f ca="1">_xll.BInterpol('Base CDI'!$H$4:$H$28,'Base CDI'!$I$4:$I$29,S149,"Cubic","Extrapolate=Linear","MultiX=Average","Skip=True","Sort=True")</f>
        <v>14.632860962566845</v>
      </c>
    </row>
    <row r="150" spans="16:21" x14ac:dyDescent="0.25">
      <c r="P150" s="10">
        <v>34723</v>
      </c>
      <c r="Q150">
        <v>1.32559</v>
      </c>
      <c r="S150" s="42">
        <f t="shared" ca="1" si="8"/>
        <v>46170</v>
      </c>
      <c r="T150" s="43">
        <f ca="1">_xll.BInterpol('Base CDI'!$H$4:$H$28,'Base CDI'!$J$4:$J$29,S150,"Cubic","Extrapolate=Linear","MultiX=Average","Skip=True","Sort=True")</f>
        <v>14.615420546734352</v>
      </c>
      <c r="U150" s="43">
        <f ca="1">_xll.BInterpol('Base CDI'!$H$4:$H$28,'Base CDI'!$I$4:$I$29,S150,"Cubic","Extrapolate=Linear","MultiX=Average","Skip=True","Sort=True")</f>
        <v>14.628636363636364</v>
      </c>
    </row>
    <row r="151" spans="16:21" x14ac:dyDescent="0.25">
      <c r="P151" s="10">
        <v>34724</v>
      </c>
      <c r="Q151">
        <v>1.3275999999999999</v>
      </c>
      <c r="S151" s="42">
        <f t="shared" ca="1" si="8"/>
        <v>46171</v>
      </c>
      <c r="T151" s="43">
        <f ca="1">_xll.BInterpol('Base CDI'!$H$4:$H$28,'Base CDI'!$J$4:$J$29,S151,"Cubic","Extrapolate=Linear","MultiX=Average","Skip=True","Sort=True")</f>
        <v>14.612647813322669</v>
      </c>
      <c r="U151" s="43">
        <f ca="1">_xll.BInterpol('Base CDI'!$H$4:$H$28,'Base CDI'!$I$4:$I$29,S151,"Cubic","Extrapolate=Linear","MultiX=Average","Skip=True","Sort=True")</f>
        <v>14.624411764705881</v>
      </c>
    </row>
    <row r="152" spans="16:21" x14ac:dyDescent="0.25">
      <c r="P152" s="10">
        <v>34725</v>
      </c>
      <c r="Q152">
        <v>1.3296049999999999</v>
      </c>
      <c r="S152" s="42">
        <f t="shared" ca="1" si="8"/>
        <v>46172</v>
      </c>
      <c r="T152" s="43">
        <f ca="1">_xll.BInterpol('Base CDI'!$H$4:$H$28,'Base CDI'!$J$4:$J$29,S152,"Cubic","Extrapolate=Linear","MultiX=Average","Skip=True","Sort=True")</f>
        <v>14.609858215220045</v>
      </c>
      <c r="U152" s="43">
        <f ca="1">_xll.BInterpol('Base CDI'!$H$4:$H$28,'Base CDI'!$I$4:$I$29,S152,"Cubic","Extrapolate=Linear","MultiX=Average","Skip=True","Sort=True")</f>
        <v>14.6201871657754</v>
      </c>
    </row>
    <row r="153" spans="16:21" x14ac:dyDescent="0.25">
      <c r="P153" s="10">
        <v>34726</v>
      </c>
      <c r="Q153">
        <v>1.331599</v>
      </c>
      <c r="S153" s="42">
        <f t="shared" ca="1" si="8"/>
        <v>46173</v>
      </c>
      <c r="T153" s="43">
        <f ca="1">_xll.BInterpol('Base CDI'!$H$4:$H$28,'Base CDI'!$J$4:$J$29,S153,"Cubic","Extrapolate=Linear","MultiX=Average","Skip=True","Sort=True")</f>
        <v>14.607051637700692</v>
      </c>
      <c r="U153" s="43">
        <f ca="1">_xll.BInterpol('Base CDI'!$H$4:$H$28,'Base CDI'!$I$4:$I$29,S153,"Cubic","Extrapolate=Linear","MultiX=Average","Skip=True","Sort=True")</f>
        <v>14.615962566844919</v>
      </c>
    </row>
    <row r="154" spans="16:21" x14ac:dyDescent="0.25">
      <c r="P154" s="10">
        <v>34729</v>
      </c>
      <c r="Q154">
        <v>1.3335920000000001</v>
      </c>
      <c r="S154" s="42">
        <f t="shared" ca="1" si="8"/>
        <v>46174</v>
      </c>
      <c r="T154" s="43">
        <f ca="1">_xll.BInterpol('Base CDI'!$H$4:$H$28,'Base CDI'!$J$4:$J$29,S154,"Cubic","Extrapolate=Linear","MultiX=Average","Skip=True","Sort=True")</f>
        <v>14.60422796603882</v>
      </c>
      <c r="U154" s="43">
        <f ca="1">_xll.BInterpol('Base CDI'!$H$4:$H$28,'Base CDI'!$I$4:$I$29,S154,"Cubic","Extrapolate=Linear","MultiX=Average","Skip=True","Sort=True")</f>
        <v>14.611737967914438</v>
      </c>
    </row>
    <row r="155" spans="16:21" x14ac:dyDescent="0.25">
      <c r="P155" s="10">
        <v>34730</v>
      </c>
      <c r="Q155">
        <v>1.3355969999999999</v>
      </c>
      <c r="S155" s="42">
        <f t="shared" ca="1" si="8"/>
        <v>46175</v>
      </c>
      <c r="T155" s="43">
        <f ca="1">_xll.BInterpol('Base CDI'!$H$4:$H$28,'Base CDI'!$J$4:$J$29,S155,"Cubic","Extrapolate=Linear","MultiX=Average","Skip=True","Sort=True")</f>
        <v>14.601387085508645</v>
      </c>
      <c r="U155" s="43">
        <f ca="1">_xll.BInterpol('Base CDI'!$H$4:$H$28,'Base CDI'!$I$4:$I$29,S155,"Cubic","Extrapolate=Linear","MultiX=Average","Skip=True","Sort=True")</f>
        <v>14.607513368983957</v>
      </c>
    </row>
    <row r="156" spans="16:21" x14ac:dyDescent="0.25">
      <c r="P156" s="10">
        <v>34731</v>
      </c>
      <c r="Q156">
        <v>1.337979</v>
      </c>
      <c r="S156" s="42">
        <f t="shared" ca="1" si="8"/>
        <v>46176</v>
      </c>
      <c r="T156" s="43">
        <f ca="1">_xll.BInterpol('Base CDI'!$H$4:$H$28,'Base CDI'!$J$4:$J$29,S156,"Cubic","Extrapolate=Linear","MultiX=Average","Skip=True","Sort=True")</f>
        <v>14.598528881384372</v>
      </c>
      <c r="U156" s="43">
        <f ca="1">_xll.BInterpol('Base CDI'!$H$4:$H$28,'Base CDI'!$I$4:$I$29,S156,"Cubic","Extrapolate=Linear","MultiX=Average","Skip=True","Sort=True")</f>
        <v>14.603288770053474</v>
      </c>
    </row>
    <row r="157" spans="16:21" x14ac:dyDescent="0.25">
      <c r="P157" s="10">
        <v>34732</v>
      </c>
      <c r="Q157">
        <v>1.34036</v>
      </c>
      <c r="S157" s="42">
        <f t="shared" ca="1" si="8"/>
        <v>46177</v>
      </c>
      <c r="T157" s="43">
        <f ca="1">_xll.BInterpol('Base CDI'!$H$4:$H$28,'Base CDI'!$J$4:$J$29,S157,"Cubic","Extrapolate=Linear","MultiX=Average","Skip=True","Sort=True")</f>
        <v>14.595653238940216</v>
      </c>
      <c r="U157" s="43">
        <f ca="1">_xll.BInterpol('Base CDI'!$H$4:$H$28,'Base CDI'!$I$4:$I$29,S157,"Cubic","Extrapolate=Linear","MultiX=Average","Skip=True","Sort=True")</f>
        <v>14.599064171122993</v>
      </c>
    </row>
    <row r="158" spans="16:21" x14ac:dyDescent="0.25">
      <c r="P158" s="10">
        <v>34733</v>
      </c>
      <c r="Q158">
        <v>1.342746</v>
      </c>
      <c r="S158" s="42">
        <f t="shared" ca="1" si="8"/>
        <v>46178</v>
      </c>
      <c r="T158" s="43">
        <f ca="1">_xll.BInterpol('Base CDI'!$H$4:$H$28,'Base CDI'!$J$4:$J$29,S158,"Cubic","Extrapolate=Linear","MultiX=Average","Skip=True","Sort=True")</f>
        <v>14.592760043450388</v>
      </c>
      <c r="U158" s="43">
        <f ca="1">_xll.BInterpol('Base CDI'!$H$4:$H$28,'Base CDI'!$I$4:$I$29,S158,"Cubic","Extrapolate=Linear","MultiX=Average","Skip=True","Sort=True")</f>
        <v>14.594839572192512</v>
      </c>
    </row>
    <row r="159" spans="16:21" x14ac:dyDescent="0.25">
      <c r="P159" s="10">
        <v>34736</v>
      </c>
      <c r="Q159">
        <v>1.3451409999999999</v>
      </c>
      <c r="S159" s="42">
        <f t="shared" ca="1" si="8"/>
        <v>46179</v>
      </c>
      <c r="T159" s="43">
        <f ca="1">_xll.BInterpol('Base CDI'!$H$4:$H$28,'Base CDI'!$J$4:$J$29,S159,"Cubic","Extrapolate=Linear","MultiX=Average","Skip=True","Sort=True")</f>
        <v>14.589849180189098</v>
      </c>
      <c r="U159" s="43">
        <f ca="1">_xll.BInterpol('Base CDI'!$H$4:$H$28,'Base CDI'!$I$4:$I$29,S159,"Cubic","Extrapolate=Linear","MultiX=Average","Skip=True","Sort=True")</f>
        <v>14.590614973262031</v>
      </c>
    </row>
    <row r="160" spans="16:21" x14ac:dyDescent="0.25">
      <c r="P160" s="10">
        <v>34737</v>
      </c>
      <c r="Q160">
        <v>1.347548</v>
      </c>
      <c r="S160" s="42">
        <f t="shared" ca="1" si="8"/>
        <v>46180</v>
      </c>
      <c r="T160" s="43">
        <f ca="1">_xll.BInterpol('Base CDI'!$H$4:$H$28,'Base CDI'!$J$4:$J$29,S160,"Cubic","Extrapolate=Linear","MultiX=Average","Skip=True","Sort=True")</f>
        <v>14.586920534430559</v>
      </c>
      <c r="U160" s="43">
        <f ca="1">_xll.BInterpol('Base CDI'!$H$4:$H$28,'Base CDI'!$I$4:$I$29,S160,"Cubic","Extrapolate=Linear","MultiX=Average","Skip=True","Sort=True")</f>
        <v>14.58639037433155</v>
      </c>
    </row>
    <row r="161" spans="16:21" x14ac:dyDescent="0.25">
      <c r="P161" s="10">
        <v>34738</v>
      </c>
      <c r="Q161">
        <v>1.349961</v>
      </c>
      <c r="S161" s="42">
        <f t="shared" ca="1" si="8"/>
        <v>46181</v>
      </c>
      <c r="T161" s="43">
        <f ca="1">_xll.BInterpol('Base CDI'!$H$4:$H$28,'Base CDI'!$J$4:$J$29,S161,"Cubic","Extrapolate=Linear","MultiX=Average","Skip=True","Sort=True")</f>
        <v>14.58397399144898</v>
      </c>
      <c r="U161" s="43">
        <f ca="1">_xll.BInterpol('Base CDI'!$H$4:$H$28,'Base CDI'!$I$4:$I$29,S161,"Cubic","Extrapolate=Linear","MultiX=Average","Skip=True","Sort=True")</f>
        <v>14.582165775401069</v>
      </c>
    </row>
    <row r="162" spans="16:21" x14ac:dyDescent="0.25">
      <c r="P162" s="10">
        <v>34739</v>
      </c>
      <c r="Q162">
        <v>1.352373</v>
      </c>
      <c r="S162" s="42">
        <f t="shared" ca="1" si="8"/>
        <v>46182</v>
      </c>
      <c r="T162" s="43">
        <f ca="1">_xll.BInterpol('Base CDI'!$H$4:$H$28,'Base CDI'!$J$4:$J$29,S162,"Cubic","Extrapolate=Linear","MultiX=Average","Skip=True","Sort=True")</f>
        <v>14.581009436518576</v>
      </c>
      <c r="U162" s="43">
        <f ca="1">_xll.BInterpol('Base CDI'!$H$4:$H$28,'Base CDI'!$I$4:$I$29,S162,"Cubic","Extrapolate=Linear","MultiX=Average","Skip=True","Sort=True")</f>
        <v>14.577941176470588</v>
      </c>
    </row>
    <row r="163" spans="16:21" x14ac:dyDescent="0.25">
      <c r="P163" s="10">
        <v>34740</v>
      </c>
      <c r="Q163">
        <v>1.3547929999999999</v>
      </c>
      <c r="S163" s="42">
        <f t="shared" ca="1" si="8"/>
        <v>46183</v>
      </c>
      <c r="T163" s="43">
        <f ca="1">_xll.BInterpol('Base CDI'!$H$4:$H$28,'Base CDI'!$J$4:$J$29,S163,"Cubic","Extrapolate=Linear","MultiX=Average","Skip=True","Sort=True")</f>
        <v>14.578026754913553</v>
      </c>
      <c r="U163" s="43">
        <f ca="1">_xll.BInterpol('Base CDI'!$H$4:$H$28,'Base CDI'!$I$4:$I$29,S163,"Cubic","Extrapolate=Linear","MultiX=Average","Skip=True","Sort=True")</f>
        <v>14.573716577540106</v>
      </c>
    </row>
    <row r="164" spans="16:21" x14ac:dyDescent="0.25">
      <c r="P164" s="10">
        <v>34743</v>
      </c>
      <c r="Q164">
        <v>1.3572230000000001</v>
      </c>
      <c r="S164" s="42">
        <f t="shared" ca="1" si="8"/>
        <v>46184</v>
      </c>
      <c r="T164" s="43">
        <f ca="1">_xll.BInterpol('Base CDI'!$H$4:$H$28,'Base CDI'!$J$4:$J$29,S164,"Cubic","Extrapolate=Linear","MultiX=Average","Skip=True","Sort=True")</f>
        <v>14.575025831908128</v>
      </c>
      <c r="U164" s="43">
        <f ca="1">_xll.BInterpol('Base CDI'!$H$4:$H$28,'Base CDI'!$I$4:$I$29,S164,"Cubic","Extrapolate=Linear","MultiX=Average","Skip=True","Sort=True")</f>
        <v>14.569491978609625</v>
      </c>
    </row>
    <row r="165" spans="16:21" x14ac:dyDescent="0.25">
      <c r="P165" s="10">
        <v>34744</v>
      </c>
      <c r="Q165">
        <v>1.359666</v>
      </c>
      <c r="S165" s="42">
        <f t="shared" ca="1" si="8"/>
        <v>46185</v>
      </c>
      <c r="T165" s="43">
        <f ca="1">_xll.BInterpol('Base CDI'!$H$4:$H$28,'Base CDI'!$J$4:$J$29,S165,"Cubic","Extrapolate=Linear","MultiX=Average","Skip=True","Sort=True")</f>
        <v>14.572006552776509</v>
      </c>
      <c r="U165" s="43">
        <f ca="1">_xll.BInterpol('Base CDI'!$H$4:$H$28,'Base CDI'!$I$4:$I$29,S165,"Cubic","Extrapolate=Linear","MultiX=Average","Skip=True","Sort=True")</f>
        <v>14.565267379679144</v>
      </c>
    </row>
    <row r="166" spans="16:21" x14ac:dyDescent="0.25">
      <c r="P166" s="10">
        <v>34745</v>
      </c>
      <c r="Q166">
        <v>1.362109</v>
      </c>
      <c r="S166" s="42">
        <f t="shared" ca="1" si="8"/>
        <v>46186</v>
      </c>
      <c r="T166" s="43">
        <f ca="1">_xll.BInterpol('Base CDI'!$H$4:$H$28,'Base CDI'!$J$4:$J$29,S166,"Cubic","Extrapolate=Linear","MultiX=Average","Skip=True","Sort=True")</f>
        <v>14.568968802792908</v>
      </c>
      <c r="U166" s="43">
        <f ca="1">_xll.BInterpol('Base CDI'!$H$4:$H$28,'Base CDI'!$I$4:$I$29,S166,"Cubic","Extrapolate=Linear","MultiX=Average","Skip=True","Sort=True")</f>
        <v>14.561042780748663</v>
      </c>
    </row>
    <row r="167" spans="16:21" x14ac:dyDescent="0.25">
      <c r="P167" s="10">
        <v>34746</v>
      </c>
      <c r="Q167">
        <v>1.364552</v>
      </c>
      <c r="S167" s="42">
        <f t="shared" ca="1" si="8"/>
        <v>46187</v>
      </c>
      <c r="T167" s="43">
        <f ca="1">_xll.BInterpol('Base CDI'!$H$4:$H$28,'Base CDI'!$J$4:$J$29,S167,"Cubic","Extrapolate=Linear","MultiX=Average","Skip=True","Sort=True")</f>
        <v>14.565912467231534</v>
      </c>
      <c r="U167" s="43">
        <f ca="1">_xll.BInterpol('Base CDI'!$H$4:$H$28,'Base CDI'!$I$4:$I$29,S167,"Cubic","Extrapolate=Linear","MultiX=Average","Skip=True","Sort=True")</f>
        <v>14.556818181818182</v>
      </c>
    </row>
    <row r="168" spans="16:21" x14ac:dyDescent="0.25">
      <c r="P168" s="10">
        <v>34747</v>
      </c>
      <c r="Q168">
        <v>1.367008</v>
      </c>
      <c r="S168" s="42">
        <f t="shared" ca="1" si="8"/>
        <v>46188</v>
      </c>
      <c r="T168" s="43">
        <f ca="1">_xll.BInterpol('Base CDI'!$H$4:$H$28,'Base CDI'!$J$4:$J$29,S168,"Cubic","Extrapolate=Linear","MultiX=Average","Skip=True","Sort=True")</f>
        <v>14.562837431366603</v>
      </c>
      <c r="U168" s="43">
        <f ca="1">_xll.BInterpol('Base CDI'!$H$4:$H$28,'Base CDI'!$I$4:$I$29,S168,"Cubic","Extrapolate=Linear","MultiX=Average","Skip=True","Sort=True")</f>
        <v>14.552593582887699</v>
      </c>
    </row>
    <row r="169" spans="16:21" x14ac:dyDescent="0.25">
      <c r="P169" s="10">
        <v>34750</v>
      </c>
      <c r="Q169">
        <v>1.3694679999999999</v>
      </c>
      <c r="S169" s="42">
        <f t="shared" ca="1" si="8"/>
        <v>46189</v>
      </c>
      <c r="T169" s="43">
        <f ca="1">_xll.BInterpol('Base CDI'!$H$4:$H$28,'Base CDI'!$J$4:$J$29,S169,"Cubic","Extrapolate=Linear","MultiX=Average","Skip=True","Sort=True")</f>
        <v>14.559743580472322</v>
      </c>
      <c r="U169" s="43">
        <f ca="1">_xll.BInterpol('Base CDI'!$H$4:$H$28,'Base CDI'!$I$4:$I$29,S169,"Cubic","Extrapolate=Linear","MultiX=Average","Skip=True","Sort=True")</f>
        <v>14.548368983957218</v>
      </c>
    </row>
    <row r="170" spans="16:21" x14ac:dyDescent="0.25">
      <c r="P170" s="10">
        <v>34751</v>
      </c>
      <c r="Q170">
        <v>1.3719330000000001</v>
      </c>
      <c r="S170" s="42">
        <f t="shared" ca="1" si="8"/>
        <v>46190</v>
      </c>
      <c r="T170" s="43">
        <f ca="1">_xll.BInterpol('Base CDI'!$H$4:$H$28,'Base CDI'!$J$4:$J$29,S170,"Cubic","Extrapolate=Linear","MultiX=Average","Skip=True","Sort=True")</f>
        <v>14.556630799822905</v>
      </c>
      <c r="U170" s="43">
        <f ca="1">_xll.BInterpol('Base CDI'!$H$4:$H$28,'Base CDI'!$I$4:$I$29,S170,"Cubic","Extrapolate=Linear","MultiX=Average","Skip=True","Sort=True")</f>
        <v>14.544144385026737</v>
      </c>
    </row>
    <row r="171" spans="16:21" x14ac:dyDescent="0.25">
      <c r="P171" s="10">
        <v>34752</v>
      </c>
      <c r="Q171">
        <v>1.374403</v>
      </c>
      <c r="S171" s="42">
        <f t="shared" ca="1" si="8"/>
        <v>46191</v>
      </c>
      <c r="T171" s="43">
        <f ca="1">_xll.BInterpol('Base CDI'!$H$4:$H$28,'Base CDI'!$J$4:$J$29,S171,"Cubic","Extrapolate=Linear","MultiX=Average","Skip=True","Sort=True")</f>
        <v>14.553498974692561</v>
      </c>
      <c r="U171" s="43">
        <f ca="1">_xll.BInterpol('Base CDI'!$H$4:$H$28,'Base CDI'!$I$4:$I$29,S171,"Cubic","Extrapolate=Linear","MultiX=Average","Skip=True","Sort=True")</f>
        <v>14.539919786096256</v>
      </c>
    </row>
    <row r="172" spans="16:21" x14ac:dyDescent="0.25">
      <c r="P172" s="10">
        <v>34753</v>
      </c>
      <c r="Q172">
        <v>1.3768769999999999</v>
      </c>
      <c r="S172" s="42">
        <f t="shared" ca="1" si="8"/>
        <v>46192</v>
      </c>
      <c r="T172" s="43">
        <f ca="1">_xll.BInterpol('Base CDI'!$H$4:$H$28,'Base CDI'!$J$4:$J$29,S172,"Cubic","Extrapolate=Linear","MultiX=Average","Skip=True","Sort=True")</f>
        <v>14.550347990355503</v>
      </c>
      <c r="U172" s="43">
        <f ca="1">_xll.BInterpol('Base CDI'!$H$4:$H$28,'Base CDI'!$I$4:$I$29,S172,"Cubic","Extrapolate=Linear","MultiX=Average","Skip=True","Sort=True")</f>
        <v>14.535695187165775</v>
      </c>
    </row>
    <row r="173" spans="16:21" x14ac:dyDescent="0.25">
      <c r="P173" s="10">
        <v>34754</v>
      </c>
      <c r="Q173">
        <v>1.3793550000000001</v>
      </c>
      <c r="S173" s="42">
        <f t="shared" ca="1" si="8"/>
        <v>46193</v>
      </c>
      <c r="T173" s="43">
        <f ca="1">_xll.BInterpol('Base CDI'!$H$4:$H$28,'Base CDI'!$J$4:$J$29,S173,"Cubic","Extrapolate=Linear","MultiX=Average","Skip=True","Sort=True")</f>
        <v>14.547177732085943</v>
      </c>
      <c r="U173" s="43">
        <f ca="1">_xll.BInterpol('Base CDI'!$H$4:$H$28,'Base CDI'!$I$4:$I$29,S173,"Cubic","Extrapolate=Linear","MultiX=Average","Skip=True","Sort=True")</f>
        <v>14.531470588235294</v>
      </c>
    </row>
    <row r="174" spans="16:21" x14ac:dyDescent="0.25">
      <c r="P174" s="10">
        <v>34759</v>
      </c>
      <c r="Q174">
        <v>1.3812949999999999</v>
      </c>
      <c r="S174" s="42">
        <f t="shared" ca="1" si="8"/>
        <v>46194</v>
      </c>
      <c r="T174" s="43">
        <f ca="1">_xll.BInterpol('Base CDI'!$H$4:$H$28,'Base CDI'!$J$4:$J$29,S174,"Cubic","Extrapolate=Linear","MultiX=Average","Skip=True","Sort=True")</f>
        <v>14.543988085158091</v>
      </c>
      <c r="U174" s="43">
        <f ca="1">_xll.BInterpol('Base CDI'!$H$4:$H$28,'Base CDI'!$I$4:$I$29,S174,"Cubic","Extrapolate=Linear","MultiX=Average","Skip=True","Sort=True")</f>
        <v>14.527245989304813</v>
      </c>
    </row>
    <row r="175" spans="16:21" x14ac:dyDescent="0.25">
      <c r="P175" s="10">
        <v>34760</v>
      </c>
      <c r="Q175">
        <v>1.383229</v>
      </c>
      <c r="S175" s="42">
        <f t="shared" ca="1" si="8"/>
        <v>46195</v>
      </c>
      <c r="T175" s="43">
        <f ca="1">_xll.BInterpol('Base CDI'!$H$4:$H$28,'Base CDI'!$J$4:$J$29,S175,"Cubic","Extrapolate=Linear","MultiX=Average","Skip=True","Sort=True")</f>
        <v>14.540778934846157</v>
      </c>
      <c r="U175" s="43">
        <f ca="1">_xll.BInterpol('Base CDI'!$H$4:$H$28,'Base CDI'!$I$4:$I$29,S175,"Cubic","Extrapolate=Linear","MultiX=Average","Skip=True","Sort=True")</f>
        <v>14.52302139037433</v>
      </c>
    </row>
    <row r="176" spans="16:21" x14ac:dyDescent="0.25">
      <c r="P176" s="10">
        <v>34761</v>
      </c>
      <c r="Q176">
        <v>1.3851659999999999</v>
      </c>
      <c r="S176" s="42">
        <f t="shared" ca="1" si="8"/>
        <v>46196</v>
      </c>
      <c r="T176" s="43">
        <f ca="1">_xll.BInterpol('Base CDI'!$H$4:$H$28,'Base CDI'!$J$4:$J$29,S176,"Cubic","Extrapolate=Linear","MultiX=Average","Skip=True","Sort=True")</f>
        <v>14.537550166424355</v>
      </c>
      <c r="U176" s="43">
        <f ca="1">_xll.BInterpol('Base CDI'!$H$4:$H$28,'Base CDI'!$I$4:$I$29,S176,"Cubic","Extrapolate=Linear","MultiX=Average","Skip=True","Sort=True")</f>
        <v>14.518796791443849</v>
      </c>
    </row>
    <row r="177" spans="16:21" x14ac:dyDescent="0.25">
      <c r="P177" s="10">
        <v>34764</v>
      </c>
      <c r="Q177">
        <v>1.3871100000000001</v>
      </c>
      <c r="S177" s="42">
        <f t="shared" ca="1" si="8"/>
        <v>46197</v>
      </c>
      <c r="T177" s="43">
        <f ca="1">_xll.BInterpol('Base CDI'!$H$4:$H$28,'Base CDI'!$J$4:$J$29,S177,"Cubic","Extrapolate=Linear","MultiX=Average","Skip=True","Sort=True")</f>
        <v>14.534301665166895</v>
      </c>
      <c r="U177" s="43">
        <f ca="1">_xll.BInterpol('Base CDI'!$H$4:$H$28,'Base CDI'!$I$4:$I$29,S177,"Cubic","Extrapolate=Linear","MultiX=Average","Skip=True","Sort=True")</f>
        <v>14.514572192513368</v>
      </c>
    </row>
    <row r="178" spans="16:21" x14ac:dyDescent="0.25">
      <c r="P178" s="10">
        <v>34765</v>
      </c>
      <c r="Q178">
        <v>1.3890610000000001</v>
      </c>
      <c r="S178" s="42">
        <f t="shared" ca="1" si="8"/>
        <v>46198</v>
      </c>
      <c r="T178" s="43">
        <f ca="1">_xll.BInterpol('Base CDI'!$H$4:$H$28,'Base CDI'!$J$4:$J$29,S178,"Cubic","Extrapolate=Linear","MultiX=Average","Skip=True","Sort=True")</f>
        <v>14.531033316347989</v>
      </c>
      <c r="U178" s="43">
        <f ca="1">_xll.BInterpol('Base CDI'!$H$4:$H$28,'Base CDI'!$I$4:$I$29,S178,"Cubic","Extrapolate=Linear","MultiX=Average","Skip=True","Sort=True")</f>
        <v>14.510347593582887</v>
      </c>
    </row>
    <row r="179" spans="16:21" x14ac:dyDescent="0.25">
      <c r="P179" s="10">
        <v>34766</v>
      </c>
      <c r="Q179">
        <v>1.391019</v>
      </c>
      <c r="S179" s="42">
        <f t="shared" ca="1" si="8"/>
        <v>46199</v>
      </c>
      <c r="T179" s="43">
        <f ca="1">_xll.BInterpol('Base CDI'!$H$4:$H$28,'Base CDI'!$J$4:$J$29,S179,"Cubic","Extrapolate=Linear","MultiX=Average","Skip=True","Sort=True")</f>
        <v>14.527745005241846</v>
      </c>
      <c r="U179" s="43">
        <f ca="1">_xll.BInterpol('Base CDI'!$H$4:$H$28,'Base CDI'!$I$4:$I$29,S179,"Cubic","Extrapolate=Linear","MultiX=Average","Skip=True","Sort=True")</f>
        <v>14.506122994652406</v>
      </c>
    </row>
    <row r="180" spans="16:21" x14ac:dyDescent="0.25">
      <c r="P180" s="10">
        <v>34767</v>
      </c>
      <c r="Q180">
        <v>1.392995</v>
      </c>
      <c r="S180" s="42">
        <f t="shared" ca="1" si="8"/>
        <v>46200</v>
      </c>
      <c r="T180" s="43">
        <f ca="1">_xll.BInterpol('Base CDI'!$H$4:$H$28,'Base CDI'!$J$4:$J$29,S180,"Cubic","Extrapolate=Linear","MultiX=Average","Skip=True","Sort=True")</f>
        <v>14.52443661712268</v>
      </c>
      <c r="U180" s="43">
        <f ca="1">_xll.BInterpol('Base CDI'!$H$4:$H$28,'Base CDI'!$I$4:$I$29,S180,"Cubic","Extrapolate=Linear","MultiX=Average","Skip=True","Sort=True")</f>
        <v>14.501898395721925</v>
      </c>
    </row>
    <row r="181" spans="16:21" x14ac:dyDescent="0.25">
      <c r="P181" s="10">
        <v>34768</v>
      </c>
      <c r="Q181">
        <v>1.3949819999999999</v>
      </c>
      <c r="S181" s="42">
        <f t="shared" ca="1" si="8"/>
        <v>46201</v>
      </c>
      <c r="T181" s="43">
        <f ca="1">_xll.BInterpol('Base CDI'!$H$4:$H$28,'Base CDI'!$J$4:$J$29,S181,"Cubic","Extrapolate=Linear","MultiX=Average","Skip=True","Sort=True")</f>
        <v>14.5211080372647</v>
      </c>
      <c r="U181" s="43">
        <f ca="1">_xll.BInterpol('Base CDI'!$H$4:$H$28,'Base CDI'!$I$4:$I$29,S181,"Cubic","Extrapolate=Linear","MultiX=Average","Skip=True","Sort=True")</f>
        <v>14.497673796791442</v>
      </c>
    </row>
    <row r="182" spans="16:21" x14ac:dyDescent="0.25">
      <c r="P182" s="10">
        <v>34771</v>
      </c>
      <c r="Q182">
        <v>1.39846</v>
      </c>
      <c r="S182" s="42">
        <f t="shared" ca="1" si="8"/>
        <v>46202</v>
      </c>
      <c r="T182" s="43">
        <f ca="1">_xll.BInterpol('Base CDI'!$H$4:$H$28,'Base CDI'!$J$4:$J$29,S182,"Cubic","Extrapolate=Linear","MultiX=Average","Skip=True","Sort=True")</f>
        <v>14.517759150942119</v>
      </c>
      <c r="U182" s="43">
        <f ca="1">_xll.BInterpol('Base CDI'!$H$4:$H$28,'Base CDI'!$I$4:$I$29,S182,"Cubic","Extrapolate=Linear","MultiX=Average","Skip=True","Sort=True")</f>
        <v>14.493449197860961</v>
      </c>
    </row>
    <row r="183" spans="16:21" x14ac:dyDescent="0.25">
      <c r="P183" s="10">
        <v>34772</v>
      </c>
      <c r="Q183">
        <v>1.401397</v>
      </c>
      <c r="S183" s="42">
        <f t="shared" ca="1" si="8"/>
        <v>46203</v>
      </c>
      <c r="T183" s="43">
        <f ca="1">_xll.BInterpol('Base CDI'!$H$4:$H$28,'Base CDI'!$J$4:$J$29,S183,"Cubic","Extrapolate=Linear","MultiX=Average","Skip=True","Sort=True")</f>
        <v>14.514389843429148</v>
      </c>
      <c r="U183" s="43">
        <f ca="1">_xll.BInterpol('Base CDI'!$H$4:$H$28,'Base CDI'!$I$4:$I$29,S183,"Cubic","Extrapolate=Linear","MultiX=Average","Skip=True","Sort=True")</f>
        <v>14.48922459893048</v>
      </c>
    </row>
    <row r="184" spans="16:21" x14ac:dyDescent="0.25">
      <c r="P184" s="10">
        <v>34773</v>
      </c>
      <c r="Q184">
        <v>1.4042460000000001</v>
      </c>
      <c r="S184" s="42">
        <f t="shared" ca="1" si="8"/>
        <v>46204</v>
      </c>
      <c r="T184" s="43">
        <f ca="1">_xll.BInterpol('Base CDI'!$H$4:$H$28,'Base CDI'!$J$4:$J$29,S184,"Cubic","Extrapolate=Linear","MultiX=Average","Skip=True","Sort=True")</f>
        <v>14.510999999999999</v>
      </c>
      <c r="U184" s="43">
        <f ca="1">_xll.BInterpol('Base CDI'!$H$4:$H$28,'Base CDI'!$I$4:$I$29,S184,"Cubic","Extrapolate=Linear","MultiX=Average","Skip=True","Sort=True")</f>
        <v>14.484999999999999</v>
      </c>
    </row>
    <row r="185" spans="16:21" x14ac:dyDescent="0.25">
      <c r="P185" s="10">
        <v>34774</v>
      </c>
      <c r="Q185">
        <v>1.4070879999999999</v>
      </c>
      <c r="S185" s="42">
        <f t="shared" ca="1" si="8"/>
        <v>46205</v>
      </c>
      <c r="T185" s="43">
        <f ca="1">_xll.BInterpol('Base CDI'!$H$4:$H$28,'Base CDI'!$J$4:$J$29,S185,"Cubic","Extrapolate=Linear","MultiX=Average","Skip=True","Sort=True")</f>
        <v>14.507589557759358</v>
      </c>
      <c r="U185" s="43">
        <f ca="1">_xll.BInterpol('Base CDI'!$H$4:$H$28,'Base CDI'!$I$4:$I$29,S185,"Cubic","Extrapolate=Linear","MultiX=Average","Skip=True","Sort=True")</f>
        <v>14.480427157786858</v>
      </c>
    </row>
    <row r="186" spans="16:21" x14ac:dyDescent="0.25">
      <c r="P186" s="10">
        <v>34775</v>
      </c>
      <c r="Q186">
        <v>1.4099349999999999</v>
      </c>
      <c r="S186" s="42">
        <f t="shared" ca="1" si="8"/>
        <v>46206</v>
      </c>
      <c r="T186" s="43">
        <f ca="1">_xll.BInterpol('Base CDI'!$H$4:$H$28,'Base CDI'!$J$4:$J$29,S186,"Cubic","Extrapolate=Linear","MultiX=Average","Skip=True","Sort=True")</f>
        <v>14.504158661133811</v>
      </c>
      <c r="U186" s="43">
        <f ca="1">_xll.BInterpol('Base CDI'!$H$4:$H$28,'Base CDI'!$I$4:$I$29,S186,"Cubic","Extrapolate=Linear","MultiX=Average","Skip=True","Sort=True")</f>
        <v>14.475854375327197</v>
      </c>
    </row>
    <row r="187" spans="16:21" x14ac:dyDescent="0.25">
      <c r="P187" s="10">
        <v>34778</v>
      </c>
      <c r="Q187">
        <v>1.412787</v>
      </c>
      <c r="S187" s="42">
        <f t="shared" ca="1" si="8"/>
        <v>46207</v>
      </c>
      <c r="T187" s="43">
        <f ca="1">_xll.BInterpol('Base CDI'!$H$4:$H$28,'Base CDI'!$J$4:$J$29,S187,"Cubic","Extrapolate=Linear","MultiX=Average","Skip=True","Sort=True")</f>
        <v>14.500707506380426</v>
      </c>
      <c r="U187" s="43">
        <f ca="1">_xll.BInterpol('Base CDI'!$H$4:$H$28,'Base CDI'!$I$4:$I$29,S187,"Cubic","Extrapolate=Linear","MultiX=Average","Skip=True","Sort=True")</f>
        <v>14.471281712374495</v>
      </c>
    </row>
    <row r="188" spans="16:21" x14ac:dyDescent="0.25">
      <c r="P188" s="10">
        <v>34779</v>
      </c>
      <c r="Q188">
        <v>1.4156409999999999</v>
      </c>
      <c r="S188" s="42">
        <f t="shared" ca="1" si="8"/>
        <v>46208</v>
      </c>
      <c r="T188" s="43">
        <f ca="1">_xll.BInterpol('Base CDI'!$H$4:$H$28,'Base CDI'!$J$4:$J$29,S188,"Cubic","Extrapolate=Linear","MultiX=Average","Skip=True","Sort=True")</f>
        <v>14.497236289756264</v>
      </c>
      <c r="U188" s="43">
        <f ca="1">_xll.BInterpol('Base CDI'!$H$4:$H$28,'Base CDI'!$I$4:$I$29,S188,"Cubic","Extrapolate=Linear","MultiX=Average","Skip=True","Sort=True")</f>
        <v>14.466709228682236</v>
      </c>
    </row>
    <row r="189" spans="16:21" x14ac:dyDescent="0.25">
      <c r="P189" s="10">
        <v>34780</v>
      </c>
      <c r="Q189">
        <v>1.418501</v>
      </c>
      <c r="S189" s="42">
        <f t="shared" ca="1" si="8"/>
        <v>46209</v>
      </c>
      <c r="T189" s="43">
        <f ca="1">_xll.BInterpol('Base CDI'!$H$4:$H$28,'Base CDI'!$J$4:$J$29,S189,"Cubic","Extrapolate=Linear","MultiX=Average","Skip=True","Sort=True")</f>
        <v>14.493745207518391</v>
      </c>
      <c r="U189" s="43">
        <f ca="1">_xll.BInterpol('Base CDI'!$H$4:$H$28,'Base CDI'!$I$4:$I$29,S189,"Cubic","Extrapolate=Linear","MultiX=Average","Skip=True","Sort=True")</f>
        <v>14.462136984003894</v>
      </c>
    </row>
    <row r="190" spans="16:21" x14ac:dyDescent="0.25">
      <c r="P190" s="10">
        <v>34781</v>
      </c>
      <c r="Q190">
        <v>1.4213610000000001</v>
      </c>
      <c r="S190" s="42">
        <f t="shared" ca="1" si="8"/>
        <v>46210</v>
      </c>
      <c r="T190" s="43">
        <f ca="1">_xll.BInterpol('Base CDI'!$H$4:$H$28,'Base CDI'!$J$4:$J$29,S190,"Cubic","Extrapolate=Linear","MultiX=Average","Skip=True","Sort=True")</f>
        <v>14.490234455923868</v>
      </c>
      <c r="U190" s="43">
        <f ca="1">_xll.BInterpol('Base CDI'!$H$4:$H$28,'Base CDI'!$I$4:$I$29,S190,"Cubic","Extrapolate=Linear","MultiX=Average","Skip=True","Sort=True")</f>
        <v>14.457565038092957</v>
      </c>
    </row>
    <row r="191" spans="16:21" x14ac:dyDescent="0.25">
      <c r="P191" s="10">
        <v>34782</v>
      </c>
      <c r="Q191">
        <v>1.424228</v>
      </c>
      <c r="S191" s="42">
        <f t="shared" ca="1" si="8"/>
        <v>46211</v>
      </c>
      <c r="T191" s="43">
        <f ca="1">_xll.BInterpol('Base CDI'!$H$4:$H$28,'Base CDI'!$J$4:$J$29,S191,"Cubic","Extrapolate=Linear","MultiX=Average","Skip=True","Sort=True")</f>
        <v>14.486704231229762</v>
      </c>
      <c r="U191" s="43">
        <f ca="1">_xll.BInterpol('Base CDI'!$H$4:$H$28,'Base CDI'!$I$4:$I$29,S191,"Cubic","Extrapolate=Linear","MultiX=Average","Skip=True","Sort=True")</f>
        <v>14.4529934507029</v>
      </c>
    </row>
    <row r="192" spans="16:21" x14ac:dyDescent="0.25">
      <c r="P192" s="10">
        <v>34785</v>
      </c>
      <c r="Q192">
        <v>1.4271</v>
      </c>
      <c r="S192" s="42">
        <f t="shared" ca="1" si="8"/>
        <v>46212</v>
      </c>
      <c r="T192" s="43">
        <f ca="1">_xll.BInterpol('Base CDI'!$H$4:$H$28,'Base CDI'!$J$4:$J$29,S192,"Cubic","Extrapolate=Linear","MultiX=Average","Skip=True","Sort=True")</f>
        <v>14.483154729693135</v>
      </c>
      <c r="U192" s="43">
        <f ca="1">_xll.BInterpol('Base CDI'!$H$4:$H$28,'Base CDI'!$I$4:$I$29,S192,"Cubic","Extrapolate=Linear","MultiX=Average","Skip=True","Sort=True")</f>
        <v>14.448422281587204</v>
      </c>
    </row>
    <row r="193" spans="16:21" x14ac:dyDescent="0.25">
      <c r="P193" s="10">
        <v>34786</v>
      </c>
      <c r="Q193">
        <v>1.429978</v>
      </c>
      <c r="S193" s="42">
        <f t="shared" ca="1" si="8"/>
        <v>46213</v>
      </c>
      <c r="T193" s="43">
        <f ca="1">_xll.BInterpol('Base CDI'!$H$4:$H$28,'Base CDI'!$J$4:$J$29,S193,"Cubic","Extrapolate=Linear","MultiX=Average","Skip=True","Sort=True")</f>
        <v>14.479586147571052</v>
      </c>
      <c r="U193" s="43">
        <f ca="1">_xll.BInterpol('Base CDI'!$H$4:$H$28,'Base CDI'!$I$4:$I$29,S193,"Cubic","Extrapolate=Linear","MultiX=Average","Skip=True","Sort=True")</f>
        <v>14.443851590499349</v>
      </c>
    </row>
    <row r="194" spans="16:21" x14ac:dyDescent="0.25">
      <c r="P194" s="10">
        <v>34787</v>
      </c>
      <c r="Q194">
        <v>1.4328669999999999</v>
      </c>
      <c r="S194" s="42">
        <f t="shared" ca="1" si="8"/>
        <v>46214</v>
      </c>
      <c r="T194" s="43">
        <f ca="1">_xll.BInterpol('Base CDI'!$H$4:$H$28,'Base CDI'!$J$4:$J$29,S194,"Cubic","Extrapolate=Linear","MultiX=Average","Skip=True","Sort=True")</f>
        <v>14.475998681120576</v>
      </c>
      <c r="U194" s="43">
        <f ca="1">_xll.BInterpol('Base CDI'!$H$4:$H$28,'Base CDI'!$I$4:$I$29,S194,"Cubic","Extrapolate=Linear","MultiX=Average","Skip=True","Sort=True")</f>
        <v>14.439281437192816</v>
      </c>
    </row>
    <row r="195" spans="16:21" x14ac:dyDescent="0.25">
      <c r="P195" s="10">
        <v>34788</v>
      </c>
      <c r="Q195">
        <v>1.4357610000000001</v>
      </c>
      <c r="S195" s="42">
        <f t="shared" ca="1" si="8"/>
        <v>46215</v>
      </c>
      <c r="T195" s="43">
        <f ca="1">_xll.BInterpol('Base CDI'!$H$4:$H$28,'Base CDI'!$J$4:$J$29,S195,"Cubic","Extrapolate=Linear","MultiX=Average","Skip=True","Sort=True")</f>
        <v>14.472392526598769</v>
      </c>
      <c r="U195" s="43">
        <f ca="1">_xll.BInterpol('Base CDI'!$H$4:$H$28,'Base CDI'!$I$4:$I$29,S195,"Cubic","Extrapolate=Linear","MultiX=Average","Skip=True","Sort=True")</f>
        <v>14.434711881421087</v>
      </c>
    </row>
    <row r="196" spans="16:21" x14ac:dyDescent="0.25">
      <c r="P196" s="10">
        <v>34789</v>
      </c>
      <c r="Q196">
        <v>1.4386559999999999</v>
      </c>
      <c r="S196" s="42">
        <f t="shared" ca="1" si="8"/>
        <v>46216</v>
      </c>
      <c r="T196" s="43">
        <f ca="1">_xll.BInterpol('Base CDI'!$H$4:$H$28,'Base CDI'!$J$4:$J$29,S196,"Cubic","Extrapolate=Linear","MultiX=Average","Skip=True","Sort=True")</f>
        <v>14.4687678802627</v>
      </c>
      <c r="U196" s="43">
        <f ca="1">_xll.BInterpol('Base CDI'!$H$4:$H$28,'Base CDI'!$I$4:$I$29,S196,"Cubic","Extrapolate=Linear","MultiX=Average","Skip=True","Sort=True")</f>
        <v>14.430142982937639</v>
      </c>
    </row>
    <row r="197" spans="16:21" x14ac:dyDescent="0.25">
      <c r="P197" s="10">
        <v>34792</v>
      </c>
      <c r="Q197">
        <v>1.442186</v>
      </c>
      <c r="S197" s="42">
        <f t="shared" ca="1" si="8"/>
        <v>46217</v>
      </c>
      <c r="T197" s="43">
        <f ca="1">_xll.BInterpol('Base CDI'!$H$4:$H$28,'Base CDI'!$J$4:$J$29,S197,"Cubic","Extrapolate=Linear","MultiX=Average","Skip=True","Sort=True")</f>
        <v>14.465124938369428</v>
      </c>
      <c r="U197" s="43">
        <f ca="1">_xll.BInterpol('Base CDI'!$H$4:$H$28,'Base CDI'!$I$4:$I$29,S197,"Cubic","Extrapolate=Linear","MultiX=Average","Skip=True","Sort=True")</f>
        <v>14.425574801495953</v>
      </c>
    </row>
    <row r="198" spans="16:21" x14ac:dyDescent="0.25">
      <c r="P198" s="10">
        <v>34793</v>
      </c>
      <c r="Q198">
        <v>1.4457340000000001</v>
      </c>
      <c r="S198" s="42">
        <f t="shared" ca="1" si="8"/>
        <v>46218</v>
      </c>
      <c r="T198" s="43">
        <f ca="1">_xll.BInterpol('Base CDI'!$H$4:$H$28,'Base CDI'!$J$4:$J$29,S198,"Cubic","Extrapolate=Linear","MultiX=Average","Skip=True","Sort=True")</f>
        <v>14.461463897176019</v>
      </c>
      <c r="U198" s="43">
        <f ca="1">_xll.BInterpol('Base CDI'!$H$4:$H$28,'Base CDI'!$I$4:$I$29,S198,"Cubic","Extrapolate=Linear","MultiX=Average","Skip=True","Sort=True")</f>
        <v>14.421007396849511</v>
      </c>
    </row>
    <row r="199" spans="16:21" x14ac:dyDescent="0.25">
      <c r="P199" s="10">
        <v>34794</v>
      </c>
      <c r="Q199">
        <v>1.44929</v>
      </c>
      <c r="S199" s="42">
        <f t="shared" ca="1" si="8"/>
        <v>46219</v>
      </c>
      <c r="T199" s="43">
        <f ca="1">_xll.BInterpol('Base CDI'!$H$4:$H$28,'Base CDI'!$J$4:$J$29,S199,"Cubic","Extrapolate=Linear","MultiX=Average","Skip=True","Sort=True")</f>
        <v>14.457784952939535</v>
      </c>
      <c r="U199" s="43">
        <f ca="1">_xll.BInterpol('Base CDI'!$H$4:$H$28,'Base CDI'!$I$4:$I$29,S199,"Cubic","Extrapolate=Linear","MultiX=Average","Skip=True","Sort=True")</f>
        <v>14.416440828751792</v>
      </c>
    </row>
    <row r="200" spans="16:21" x14ac:dyDescent="0.25">
      <c r="P200" s="10">
        <v>34795</v>
      </c>
      <c r="Q200">
        <v>1.452855</v>
      </c>
      <c r="S200" s="42">
        <f t="shared" ca="1" si="8"/>
        <v>46220</v>
      </c>
      <c r="T200" s="43">
        <f ca="1">_xll.BInterpol('Base CDI'!$H$4:$H$28,'Base CDI'!$J$4:$J$29,S200,"Cubic","Extrapolate=Linear","MultiX=Average","Skip=True","Sort=True")</f>
        <v>14.454088301917043</v>
      </c>
      <c r="U200" s="43">
        <f ca="1">_xll.BInterpol('Base CDI'!$H$4:$H$28,'Base CDI'!$I$4:$I$29,S200,"Cubic","Extrapolate=Linear","MultiX=Average","Skip=True","Sort=True")</f>
        <v>14.411875156956274</v>
      </c>
    </row>
    <row r="201" spans="16:21" x14ac:dyDescent="0.25">
      <c r="P201" s="10">
        <v>34796</v>
      </c>
      <c r="Q201">
        <v>1.4564299999999999</v>
      </c>
      <c r="S201" s="42">
        <f t="shared" ca="1" si="8"/>
        <v>46221</v>
      </c>
      <c r="T201" s="43">
        <f ca="1">_xll.BInterpol('Base CDI'!$H$4:$H$28,'Base CDI'!$J$4:$J$29,S201,"Cubic","Extrapolate=Linear","MultiX=Average","Skip=True","Sort=True")</f>
        <v>14.450374140365605</v>
      </c>
      <c r="U201" s="43">
        <f ca="1">_xll.BInterpol('Base CDI'!$H$4:$H$28,'Base CDI'!$I$4:$I$29,S201,"Cubic","Extrapolate=Linear","MultiX=Average","Skip=True","Sort=True")</f>
        <v>14.407310441216442</v>
      </c>
    </row>
    <row r="202" spans="16:21" x14ac:dyDescent="0.25">
      <c r="P202" s="10">
        <v>34799</v>
      </c>
      <c r="Q202">
        <v>1.4600120000000001</v>
      </c>
      <c r="S202" s="42">
        <f t="shared" ca="1" si="8"/>
        <v>46222</v>
      </c>
      <c r="T202" s="43">
        <f ca="1">_xll.BInterpol('Base CDI'!$H$4:$H$28,'Base CDI'!$J$4:$J$29,S202,"Cubic","Extrapolate=Linear","MultiX=Average","Skip=True","Sort=True")</f>
        <v>14.446642664542287</v>
      </c>
      <c r="U202" s="43">
        <f ca="1">_xll.BInterpol('Base CDI'!$H$4:$H$28,'Base CDI'!$I$4:$I$29,S202,"Cubic","Extrapolate=Linear","MultiX=Average","Skip=True","Sort=True")</f>
        <v>14.402746741285773</v>
      </c>
    </row>
    <row r="203" spans="16:21" x14ac:dyDescent="0.25">
      <c r="P203" s="10">
        <v>34800</v>
      </c>
      <c r="Q203">
        <v>1.463614</v>
      </c>
      <c r="S203" s="42">
        <f t="shared" ref="S203:S266" ca="1" si="9">S202+1</f>
        <v>46223</v>
      </c>
      <c r="T203" s="43">
        <f ca="1">_xll.BInterpol('Base CDI'!$H$4:$H$28,'Base CDI'!$J$4:$J$29,S203,"Cubic","Extrapolate=Linear","MultiX=Average","Skip=True","Sort=True")</f>
        <v>14.442894070704149</v>
      </c>
      <c r="U203" s="43">
        <f ca="1">_xll.BInterpol('Base CDI'!$H$4:$H$28,'Base CDI'!$I$4:$I$29,S203,"Cubic","Extrapolate=Linear","MultiX=Average","Skip=True","Sort=True")</f>
        <v>14.398184116917745</v>
      </c>
    </row>
    <row r="204" spans="16:21" x14ac:dyDescent="0.25">
      <c r="P204" s="10">
        <v>34801</v>
      </c>
      <c r="Q204">
        <v>1.4672529999999999</v>
      </c>
      <c r="S204" s="42">
        <f t="shared" ca="1" si="9"/>
        <v>46224</v>
      </c>
      <c r="T204" s="43">
        <f ca="1">_xll.BInterpol('Base CDI'!$H$4:$H$28,'Base CDI'!$J$4:$J$29,S204,"Cubic","Extrapolate=Linear","MultiX=Average","Skip=True","Sort=True")</f>
        <v>14.439128555108256</v>
      </c>
      <c r="U204" s="43">
        <f ca="1">_xll.BInterpol('Base CDI'!$H$4:$H$28,'Base CDI'!$I$4:$I$29,S204,"Cubic","Extrapolate=Linear","MultiX=Average","Skip=True","Sort=True")</f>
        <v>14.393622627865843</v>
      </c>
    </row>
    <row r="205" spans="16:21" x14ac:dyDescent="0.25">
      <c r="P205" s="10">
        <v>34806</v>
      </c>
      <c r="Q205">
        <v>1.470907</v>
      </c>
      <c r="S205" s="42">
        <f t="shared" ca="1" si="9"/>
        <v>46225</v>
      </c>
      <c r="T205" s="43">
        <f ca="1">_xll.BInterpol('Base CDI'!$H$4:$H$28,'Base CDI'!$J$4:$J$29,S205,"Cubic","Extrapolate=Linear","MultiX=Average","Skip=True","Sort=True")</f>
        <v>14.435346314011674</v>
      </c>
      <c r="U205" s="43">
        <f ca="1">_xll.BInterpol('Base CDI'!$H$4:$H$28,'Base CDI'!$I$4:$I$29,S205,"Cubic","Extrapolate=Linear","MultiX=Average","Skip=True","Sort=True")</f>
        <v>14.389062333883546</v>
      </c>
    </row>
    <row r="206" spans="16:21" x14ac:dyDescent="0.25">
      <c r="P206" s="10">
        <v>34807</v>
      </c>
      <c r="Q206">
        <v>1.474564</v>
      </c>
      <c r="S206" s="42">
        <f t="shared" ca="1" si="9"/>
        <v>46226</v>
      </c>
      <c r="T206" s="43">
        <f ca="1">_xll.BInterpol('Base CDI'!$H$4:$H$28,'Base CDI'!$J$4:$J$29,S206,"Cubic","Extrapolate=Linear","MultiX=Average","Skip=True","Sort=True")</f>
        <v>14.431547543671467</v>
      </c>
      <c r="U206" s="43">
        <f ca="1">_xll.BInterpol('Base CDI'!$H$4:$H$28,'Base CDI'!$I$4:$I$29,S206,"Cubic","Extrapolate=Linear","MultiX=Average","Skip=True","Sort=True")</f>
        <v>14.384503294724333</v>
      </c>
    </row>
    <row r="207" spans="16:21" x14ac:dyDescent="0.25">
      <c r="P207" s="10">
        <v>34808</v>
      </c>
      <c r="Q207">
        <v>1.478216</v>
      </c>
      <c r="S207" s="42">
        <f t="shared" ca="1" si="9"/>
        <v>46227</v>
      </c>
      <c r="T207" s="43">
        <f ca="1">_xll.BInterpol('Base CDI'!$H$4:$H$28,'Base CDI'!$J$4:$J$29,S207,"Cubic","Extrapolate=Linear","MultiX=Average","Skip=True","Sort=True")</f>
        <v>14.427732440344696</v>
      </c>
      <c r="U207" s="43">
        <f ca="1">_xll.BInterpol('Base CDI'!$H$4:$H$28,'Base CDI'!$I$4:$I$29,S207,"Cubic","Extrapolate=Linear","MultiX=Average","Skip=True","Sort=True")</f>
        <v>14.379945570141684</v>
      </c>
    </row>
    <row r="208" spans="16:21" x14ac:dyDescent="0.25">
      <c r="P208" s="10">
        <v>34809</v>
      </c>
      <c r="Q208">
        <v>1.481868</v>
      </c>
      <c r="S208" s="42">
        <f t="shared" ca="1" si="9"/>
        <v>46228</v>
      </c>
      <c r="T208" s="43">
        <f ca="1">_xll.BInterpol('Base CDI'!$H$4:$H$28,'Base CDI'!$J$4:$J$29,S208,"Cubic","Extrapolate=Linear","MultiX=Average","Skip=True","Sort=True")</f>
        <v>14.423901200288427</v>
      </c>
      <c r="U208" s="43">
        <f ca="1">_xll.BInterpol('Base CDI'!$H$4:$H$28,'Base CDI'!$I$4:$I$29,S208,"Cubic","Extrapolate=Linear","MultiX=Average","Skip=True","Sort=True")</f>
        <v>14.375389219889081</v>
      </c>
    </row>
    <row r="209" spans="16:21" x14ac:dyDescent="0.25">
      <c r="P209" s="10">
        <v>34813</v>
      </c>
      <c r="Q209">
        <v>1.4855179999999999</v>
      </c>
      <c r="S209" s="42">
        <f t="shared" ca="1" si="9"/>
        <v>46229</v>
      </c>
      <c r="T209" s="43">
        <f ca="1">_xll.BInterpol('Base CDI'!$H$4:$H$28,'Base CDI'!$J$4:$J$29,S209,"Cubic","Extrapolate=Linear","MultiX=Average","Skip=True","Sort=True")</f>
        <v>14.420054019759721</v>
      </c>
      <c r="U209" s="43">
        <f ca="1">_xll.BInterpol('Base CDI'!$H$4:$H$28,'Base CDI'!$I$4:$I$29,S209,"Cubic","Extrapolate=Linear","MultiX=Average","Skip=True","Sort=True")</f>
        <v>14.370834303720002</v>
      </c>
    </row>
    <row r="210" spans="16:21" x14ac:dyDescent="0.25">
      <c r="P210" s="10">
        <v>34814</v>
      </c>
      <c r="Q210">
        <v>1.489177</v>
      </c>
      <c r="S210" s="42">
        <f t="shared" ca="1" si="9"/>
        <v>46230</v>
      </c>
      <c r="T210" s="43">
        <f ca="1">_xll.BInterpol('Base CDI'!$H$4:$H$28,'Base CDI'!$J$4:$J$29,S210,"Cubic","Extrapolate=Linear","MultiX=Average","Skip=True","Sort=True")</f>
        <v>14.416191095015646</v>
      </c>
      <c r="U210" s="43">
        <f ca="1">_xll.BInterpol('Base CDI'!$H$4:$H$28,'Base CDI'!$I$4:$I$29,S210,"Cubic","Extrapolate=Linear","MultiX=Average","Skip=True","Sort=True")</f>
        <v>14.366280881387928</v>
      </c>
    </row>
    <row r="211" spans="16:21" x14ac:dyDescent="0.25">
      <c r="P211" s="10">
        <v>34815</v>
      </c>
      <c r="Q211">
        <v>1.4928410000000001</v>
      </c>
      <c r="S211" s="42">
        <f t="shared" ca="1" si="9"/>
        <v>46231</v>
      </c>
      <c r="T211" s="43">
        <f ca="1">_xll.BInterpol('Base CDI'!$H$4:$H$28,'Base CDI'!$J$4:$J$29,S211,"Cubic","Extrapolate=Linear","MultiX=Average","Skip=True","Sort=True")</f>
        <v>14.412312622313264</v>
      </c>
      <c r="U211" s="43">
        <f ca="1">_xll.BInterpol('Base CDI'!$H$4:$H$28,'Base CDI'!$I$4:$I$29,S211,"Cubic","Extrapolate=Linear","MultiX=Average","Skip=True","Sort=True")</f>
        <v>14.361729012646339</v>
      </c>
    </row>
    <row r="212" spans="16:21" x14ac:dyDescent="0.25">
      <c r="P212" s="10">
        <v>34816</v>
      </c>
      <c r="Q212">
        <v>1.496513</v>
      </c>
      <c r="S212" s="42">
        <f t="shared" ca="1" si="9"/>
        <v>46232</v>
      </c>
      <c r="T212" s="43">
        <f ca="1">_xll.BInterpol('Base CDI'!$H$4:$H$28,'Base CDI'!$J$4:$J$29,S212,"Cubic","Extrapolate=Linear","MultiX=Average","Skip=True","Sort=True")</f>
        <v>14.40841879790964</v>
      </c>
      <c r="U212" s="43">
        <f ca="1">_xll.BInterpol('Base CDI'!$H$4:$H$28,'Base CDI'!$I$4:$I$29,S212,"Cubic","Extrapolate=Linear","MultiX=Average","Skip=True","Sort=True")</f>
        <v>14.357178757248718</v>
      </c>
    </row>
    <row r="213" spans="16:21" x14ac:dyDescent="0.25">
      <c r="P213" s="10">
        <v>34817</v>
      </c>
      <c r="Q213">
        <v>1.500194</v>
      </c>
      <c r="S213" s="42">
        <f t="shared" ca="1" si="9"/>
        <v>46233</v>
      </c>
      <c r="T213" s="43">
        <f ca="1">_xll.BInterpol('Base CDI'!$H$4:$H$28,'Base CDI'!$J$4:$J$29,S213,"Cubic","Extrapolate=Linear","MultiX=Average","Skip=True","Sort=True")</f>
        <v>14.404509818061834</v>
      </c>
      <c r="U213" s="43">
        <f ca="1">_xll.BInterpol('Base CDI'!$H$4:$H$28,'Base CDI'!$I$4:$I$29,S213,"Cubic","Extrapolate=Linear","MultiX=Average","Skip=True","Sort=True")</f>
        <v>14.352630174948541</v>
      </c>
    </row>
    <row r="214" spans="16:21" x14ac:dyDescent="0.25">
      <c r="P214" s="10">
        <v>34821</v>
      </c>
      <c r="Q214">
        <v>1.503045</v>
      </c>
      <c r="S214" s="42">
        <f t="shared" ca="1" si="9"/>
        <v>46234</v>
      </c>
      <c r="T214" s="43">
        <f ca="1">_xll.BInterpol('Base CDI'!$H$4:$H$28,'Base CDI'!$J$4:$J$29,S214,"Cubic","Extrapolate=Linear","MultiX=Average","Skip=True","Sort=True")</f>
        <v>14.400585879026915</v>
      </c>
      <c r="U214" s="43">
        <f ca="1">_xll.BInterpol('Base CDI'!$H$4:$H$28,'Base CDI'!$I$4:$I$29,S214,"Cubic","Extrapolate=Linear","MultiX=Average","Skip=True","Sort=True")</f>
        <v>14.348083325499291</v>
      </c>
    </row>
    <row r="215" spans="16:21" x14ac:dyDescent="0.25">
      <c r="P215" s="10">
        <v>34822</v>
      </c>
      <c r="Q215">
        <v>1.505906</v>
      </c>
      <c r="S215" s="42">
        <f t="shared" ca="1" si="9"/>
        <v>46235</v>
      </c>
      <c r="T215" s="43">
        <f ca="1">_xll.BInterpol('Base CDI'!$H$4:$H$28,'Base CDI'!$J$4:$J$29,S215,"Cubic","Extrapolate=Linear","MultiX=Average","Skip=True","Sort=True")</f>
        <v>14.396647177061944</v>
      </c>
      <c r="U215" s="43">
        <f ca="1">_xll.BInterpol('Base CDI'!$H$4:$H$28,'Base CDI'!$I$4:$I$29,S215,"Cubic","Extrapolate=Linear","MultiX=Average","Skip=True","Sort=True")</f>
        <v>14.343538268654445</v>
      </c>
    </row>
    <row r="216" spans="16:21" x14ac:dyDescent="0.25">
      <c r="P216" s="10">
        <v>34823</v>
      </c>
      <c r="Q216">
        <v>1.508802</v>
      </c>
      <c r="S216" s="42">
        <f t="shared" ca="1" si="9"/>
        <v>46236</v>
      </c>
      <c r="T216" s="43">
        <f ca="1">_xll.BInterpol('Base CDI'!$H$4:$H$28,'Base CDI'!$J$4:$J$29,S216,"Cubic","Extrapolate=Linear","MultiX=Average","Skip=True","Sort=True")</f>
        <v>14.392693908423984</v>
      </c>
      <c r="U216" s="43">
        <f ca="1">_xll.BInterpol('Base CDI'!$H$4:$H$28,'Base CDI'!$I$4:$I$29,S216,"Cubic","Extrapolate=Linear","MultiX=Average","Skip=True","Sort=True")</f>
        <v>14.338995064167488</v>
      </c>
    </row>
    <row r="217" spans="16:21" x14ac:dyDescent="0.25">
      <c r="P217" s="10">
        <v>34824</v>
      </c>
      <c r="Q217">
        <v>1.5116989999999999</v>
      </c>
      <c r="S217" s="42">
        <f t="shared" ca="1" si="9"/>
        <v>46237</v>
      </c>
      <c r="T217" s="43">
        <f ca="1">_xll.BInterpol('Base CDI'!$H$4:$H$28,'Base CDI'!$J$4:$J$29,S217,"Cubic","Extrapolate=Linear","MultiX=Average","Skip=True","Sort=True")</f>
        <v>14.388726269370101</v>
      </c>
      <c r="U217" s="43">
        <f ca="1">_xll.BInterpol('Base CDI'!$H$4:$H$28,'Base CDI'!$I$4:$I$29,S217,"Cubic","Extrapolate=Linear","MultiX=Average","Skip=True","Sort=True")</f>
        <v>14.334453771791896</v>
      </c>
    </row>
    <row r="218" spans="16:21" x14ac:dyDescent="0.25">
      <c r="P218" s="10">
        <v>34827</v>
      </c>
      <c r="Q218">
        <v>1.514586</v>
      </c>
      <c r="S218" s="42">
        <f t="shared" ca="1" si="9"/>
        <v>46238</v>
      </c>
      <c r="T218" s="43">
        <f ca="1">_xll.BInterpol('Base CDI'!$H$4:$H$28,'Base CDI'!$J$4:$J$29,S218,"Cubic","Extrapolate=Linear","MultiX=Average","Skip=True","Sort=True")</f>
        <v>14.384744456157359</v>
      </c>
      <c r="U218" s="43">
        <f ca="1">_xll.BInterpol('Base CDI'!$H$4:$H$28,'Base CDI'!$I$4:$I$29,S218,"Cubic","Extrapolate=Linear","MultiX=Average","Skip=True","Sort=True")</f>
        <v>14.329914451281153</v>
      </c>
    </row>
    <row r="219" spans="16:21" x14ac:dyDescent="0.25">
      <c r="P219" s="10">
        <v>34828</v>
      </c>
      <c r="Q219">
        <v>1.517479</v>
      </c>
      <c r="S219" s="42">
        <f t="shared" ca="1" si="9"/>
        <v>46239</v>
      </c>
      <c r="T219" s="43">
        <f ca="1">_xll.BInterpol('Base CDI'!$H$4:$H$28,'Base CDI'!$J$4:$J$29,S219,"Cubic","Extrapolate=Linear","MultiX=Average","Skip=True","Sort=True")</f>
        <v>14.38074866504282</v>
      </c>
      <c r="U219" s="43">
        <f ca="1">_xll.BInterpol('Base CDI'!$H$4:$H$28,'Base CDI'!$I$4:$I$29,S219,"Cubic","Extrapolate=Linear","MultiX=Average","Skip=True","Sort=True")</f>
        <v>14.325377162388735</v>
      </c>
    </row>
    <row r="220" spans="16:21" x14ac:dyDescent="0.25">
      <c r="P220" s="10">
        <v>34829</v>
      </c>
      <c r="Q220">
        <v>1.5203880000000001</v>
      </c>
      <c r="S220" s="42">
        <f t="shared" ca="1" si="9"/>
        <v>46240</v>
      </c>
      <c r="T220" s="43">
        <f ca="1">_xll.BInterpol('Base CDI'!$H$4:$H$28,'Base CDI'!$J$4:$J$29,S220,"Cubic","Extrapolate=Linear","MultiX=Average","Skip=True","Sort=True")</f>
        <v>14.376739092283549</v>
      </c>
      <c r="U220" s="43">
        <f ca="1">_xll.BInterpol('Base CDI'!$H$4:$H$28,'Base CDI'!$I$4:$I$29,S220,"Cubic","Extrapolate=Linear","MultiX=Average","Skip=True","Sort=True")</f>
        <v>14.320841964868126</v>
      </c>
    </row>
    <row r="221" spans="16:21" x14ac:dyDescent="0.25">
      <c r="P221" s="10">
        <v>34830</v>
      </c>
      <c r="Q221">
        <v>1.5233019999999999</v>
      </c>
      <c r="S221" s="42">
        <f t="shared" ca="1" si="9"/>
        <v>46241</v>
      </c>
      <c r="T221" s="43">
        <f ca="1">_xll.BInterpol('Base CDI'!$H$4:$H$28,'Base CDI'!$J$4:$J$29,S221,"Cubic","Extrapolate=Linear","MultiX=Average","Skip=True","Sort=True")</f>
        <v>14.372715934136608</v>
      </c>
      <c r="U221" s="43">
        <f ca="1">_xll.BInterpol('Base CDI'!$H$4:$H$28,'Base CDI'!$I$4:$I$29,S221,"Cubic","Extrapolate=Linear","MultiX=Average","Skip=True","Sort=True")</f>
        <v>14.316308918472803</v>
      </c>
    </row>
    <row r="222" spans="16:21" x14ac:dyDescent="0.25">
      <c r="P222" s="10">
        <v>34831</v>
      </c>
      <c r="Q222">
        <v>1.526216</v>
      </c>
      <c r="S222" s="42">
        <f t="shared" ca="1" si="9"/>
        <v>46242</v>
      </c>
      <c r="T222" s="43">
        <f ca="1">_xll.BInterpol('Base CDI'!$H$4:$H$28,'Base CDI'!$J$4:$J$29,S222,"Cubic","Extrapolate=Linear","MultiX=Average","Skip=True","Sort=True")</f>
        <v>14.368679386859064</v>
      </c>
      <c r="U222" s="43">
        <f ca="1">_xll.BInterpol('Base CDI'!$H$4:$H$28,'Base CDI'!$I$4:$I$29,S222,"Cubic","Extrapolate=Linear","MultiX=Average","Skip=True","Sort=True")</f>
        <v>14.311778082956248</v>
      </c>
    </row>
    <row r="223" spans="16:21" x14ac:dyDescent="0.25">
      <c r="P223" s="10">
        <v>34834</v>
      </c>
      <c r="Q223">
        <v>1.529131</v>
      </c>
      <c r="S223" s="42">
        <f t="shared" ca="1" si="9"/>
        <v>46243</v>
      </c>
      <c r="T223" s="43">
        <f ca="1">_xll.BInterpol('Base CDI'!$H$4:$H$28,'Base CDI'!$J$4:$J$29,S223,"Cubic","Extrapolate=Linear","MultiX=Average","Skip=True","Sort=True")</f>
        <v>14.364629646707979</v>
      </c>
      <c r="U223" s="43">
        <f ca="1">_xll.BInterpol('Base CDI'!$H$4:$H$28,'Base CDI'!$I$4:$I$29,S223,"Cubic","Extrapolate=Linear","MultiX=Average","Skip=True","Sort=True")</f>
        <v>14.307249518071943</v>
      </c>
    </row>
    <row r="224" spans="16:21" x14ac:dyDescent="0.25">
      <c r="P224" s="10">
        <v>34835</v>
      </c>
      <c r="Q224">
        <v>1.5320469999999999</v>
      </c>
      <c r="S224" s="42">
        <f t="shared" ca="1" si="9"/>
        <v>46244</v>
      </c>
      <c r="T224" s="43">
        <f ca="1">_xll.BInterpol('Base CDI'!$H$4:$H$28,'Base CDI'!$J$4:$J$29,S224,"Cubic","Extrapolate=Linear","MultiX=Average","Skip=True","Sort=True")</f>
        <v>14.360566909940419</v>
      </c>
      <c r="U224" s="43">
        <f ca="1">_xll.BInterpol('Base CDI'!$H$4:$H$28,'Base CDI'!$I$4:$I$29,S224,"Cubic","Extrapolate=Linear","MultiX=Average","Skip=True","Sort=True")</f>
        <v>14.302723283573364</v>
      </c>
    </row>
    <row r="225" spans="16:21" x14ac:dyDescent="0.25">
      <c r="P225" s="10">
        <v>34836</v>
      </c>
      <c r="Q225">
        <v>1.534958</v>
      </c>
      <c r="S225" s="42">
        <f t="shared" ca="1" si="9"/>
        <v>46245</v>
      </c>
      <c r="T225" s="43">
        <f ca="1">_xll.BInterpol('Base CDI'!$H$4:$H$28,'Base CDI'!$J$4:$J$29,S225,"Cubic","Extrapolate=Linear","MultiX=Average","Skip=True","Sort=True")</f>
        <v>14.356491372813444</v>
      </c>
      <c r="U225" s="43">
        <f ca="1">_xll.BInterpol('Base CDI'!$H$4:$H$28,'Base CDI'!$I$4:$I$29,S225,"Cubic","Extrapolate=Linear","MultiX=Average","Skip=True","Sort=True")</f>
        <v>14.298199439213994</v>
      </c>
    </row>
    <row r="226" spans="16:21" x14ac:dyDescent="0.25">
      <c r="P226" s="10">
        <v>34837</v>
      </c>
      <c r="Q226">
        <v>1.5378689999999999</v>
      </c>
      <c r="S226" s="42">
        <f t="shared" ca="1" si="9"/>
        <v>46246</v>
      </c>
      <c r="T226" s="43">
        <f ca="1">_xll.BInterpol('Base CDI'!$H$4:$H$28,'Base CDI'!$J$4:$J$29,S226,"Cubic","Extrapolate=Linear","MultiX=Average","Skip=True","Sort=True")</f>
        <v>14.35240323158412</v>
      </c>
      <c r="U226" s="43">
        <f ca="1">_xll.BInterpol('Base CDI'!$H$4:$H$28,'Base CDI'!$I$4:$I$29,S226,"Cubic","Extrapolate=Linear","MultiX=Average","Skip=True","Sort=True")</f>
        <v>14.293678044747313</v>
      </c>
    </row>
    <row r="227" spans="16:21" x14ac:dyDescent="0.25">
      <c r="P227" s="10">
        <v>34838</v>
      </c>
      <c r="Q227">
        <v>1.540781</v>
      </c>
      <c r="S227" s="42">
        <f t="shared" ca="1" si="9"/>
        <v>46247</v>
      </c>
      <c r="T227" s="43">
        <f ca="1">_xll.BInterpol('Base CDI'!$H$4:$H$28,'Base CDI'!$J$4:$J$29,S227,"Cubic","Extrapolate=Linear","MultiX=Average","Skip=True","Sort=True")</f>
        <v>14.348302682509512</v>
      </c>
      <c r="U227" s="43">
        <f ca="1">_xll.BInterpol('Base CDI'!$H$4:$H$28,'Base CDI'!$I$4:$I$29,S227,"Cubic","Extrapolate=Linear","MultiX=Average","Skip=True","Sort=True")</f>
        <v>14.2891591599268</v>
      </c>
    </row>
    <row r="228" spans="16:21" x14ac:dyDescent="0.25">
      <c r="P228" s="10">
        <v>34841</v>
      </c>
      <c r="Q228">
        <v>1.543698</v>
      </c>
      <c r="S228" s="42">
        <f t="shared" ca="1" si="9"/>
        <v>46248</v>
      </c>
      <c r="T228" s="43">
        <f ca="1">_xll.BInterpol('Base CDI'!$H$4:$H$28,'Base CDI'!$J$4:$J$29,S228,"Cubic","Extrapolate=Linear","MultiX=Average","Skip=True","Sort=True")</f>
        <v>14.344189921846683</v>
      </c>
      <c r="U228" s="43">
        <f ca="1">_xll.BInterpol('Base CDI'!$H$4:$H$28,'Base CDI'!$I$4:$I$29,S228,"Cubic","Extrapolate=Linear","MultiX=Average","Skip=True","Sort=True")</f>
        <v>14.284642844505937</v>
      </c>
    </row>
    <row r="229" spans="16:21" x14ac:dyDescent="0.25">
      <c r="P229" s="10">
        <v>34842</v>
      </c>
      <c r="Q229">
        <v>1.546621</v>
      </c>
      <c r="S229" s="42">
        <f t="shared" ca="1" si="9"/>
        <v>46249</v>
      </c>
      <c r="T229" s="43">
        <f ca="1">_xll.BInterpol('Base CDI'!$H$4:$H$28,'Base CDI'!$J$4:$J$29,S229,"Cubic","Extrapolate=Linear","MultiX=Average","Skip=True","Sort=True")</f>
        <v>14.340065145852696</v>
      </c>
      <c r="U229" s="43">
        <f ca="1">_xll.BInterpol('Base CDI'!$H$4:$H$28,'Base CDI'!$I$4:$I$29,S229,"Cubic","Extrapolate=Linear","MultiX=Average","Skip=True","Sort=True")</f>
        <v>14.280129158238202</v>
      </c>
    </row>
    <row r="230" spans="16:21" x14ac:dyDescent="0.25">
      <c r="P230" s="10">
        <v>34843</v>
      </c>
      <c r="Q230">
        <v>1.5495490000000001</v>
      </c>
      <c r="S230" s="42">
        <f t="shared" ca="1" si="9"/>
        <v>46250</v>
      </c>
      <c r="T230" s="43">
        <f ca="1">_xll.BInterpol('Base CDI'!$H$4:$H$28,'Base CDI'!$J$4:$J$29,S230,"Cubic","Extrapolate=Linear","MultiX=Average","Skip=True","Sort=True")</f>
        <v>14.335928550784615</v>
      </c>
      <c r="U230" s="43">
        <f ca="1">_xll.BInterpol('Base CDI'!$H$4:$H$28,'Base CDI'!$I$4:$I$29,S230,"Cubic","Extrapolate=Linear","MultiX=Average","Skip=True","Sort=True")</f>
        <v>14.275618160877077</v>
      </c>
    </row>
    <row r="231" spans="16:21" x14ac:dyDescent="0.25">
      <c r="P231" s="10">
        <v>34844</v>
      </c>
      <c r="Q231">
        <v>1.5524929999999999</v>
      </c>
      <c r="S231" s="42">
        <f t="shared" ca="1" si="9"/>
        <v>46251</v>
      </c>
      <c r="T231" s="43">
        <f ca="1">_xll.BInterpol('Base CDI'!$H$4:$H$28,'Base CDI'!$J$4:$J$29,S231,"Cubic","Extrapolate=Linear","MultiX=Average","Skip=True","Sort=True")</f>
        <v>14.331780332899505</v>
      </c>
      <c r="U231" s="43">
        <f ca="1">_xll.BInterpol('Base CDI'!$H$4:$H$28,'Base CDI'!$I$4:$I$29,S231,"Cubic","Extrapolate=Linear","MultiX=Average","Skip=True","Sort=True")</f>
        <v>14.271109912176042</v>
      </c>
    </row>
    <row r="232" spans="16:21" x14ac:dyDescent="0.25">
      <c r="P232" s="10">
        <v>34845</v>
      </c>
      <c r="Q232">
        <v>1.5554319999999999</v>
      </c>
      <c r="S232" s="42">
        <f t="shared" ca="1" si="9"/>
        <v>46252</v>
      </c>
      <c r="T232" s="43">
        <f ca="1">_xll.BInterpol('Base CDI'!$H$4:$H$28,'Base CDI'!$J$4:$J$29,S232,"Cubic","Extrapolate=Linear","MultiX=Average","Skip=True","Sort=True")</f>
        <v>14.327620688454429</v>
      </c>
      <c r="U232" s="43">
        <f ca="1">_xll.BInterpol('Base CDI'!$H$4:$H$28,'Base CDI'!$I$4:$I$29,S232,"Cubic","Extrapolate=Linear","MultiX=Average","Skip=True","Sort=True")</f>
        <v>14.266604471888577</v>
      </c>
    </row>
    <row r="233" spans="16:21" x14ac:dyDescent="0.25">
      <c r="P233" s="10">
        <v>34848</v>
      </c>
      <c r="Q233">
        <v>1.5583769999999999</v>
      </c>
      <c r="S233" s="42">
        <f t="shared" ca="1" si="9"/>
        <v>46253</v>
      </c>
      <c r="T233" s="43">
        <f ca="1">_xll.BInterpol('Base CDI'!$H$4:$H$28,'Base CDI'!$J$4:$J$29,S233,"Cubic","Extrapolate=Linear","MultiX=Average","Skip=True","Sort=True")</f>
        <v>14.323449813706452</v>
      </c>
      <c r="U233" s="43">
        <f ca="1">_xll.BInterpol('Base CDI'!$H$4:$H$28,'Base CDI'!$I$4:$I$29,S233,"Cubic","Extrapolate=Linear","MultiX=Average","Skip=True","Sort=True")</f>
        <v>14.262101899768162</v>
      </c>
    </row>
    <row r="234" spans="16:21" x14ac:dyDescent="0.25">
      <c r="P234" s="10">
        <v>34849</v>
      </c>
      <c r="Q234">
        <v>1.561323</v>
      </c>
      <c r="S234" s="42">
        <f t="shared" ca="1" si="9"/>
        <v>46254</v>
      </c>
      <c r="T234" s="43">
        <f ca="1">_xll.BInterpol('Base CDI'!$H$4:$H$28,'Base CDI'!$J$4:$J$29,S234,"Cubic","Extrapolate=Linear","MultiX=Average","Skip=True","Sort=True")</f>
        <v>14.319267904912635</v>
      </c>
      <c r="U234" s="43">
        <f ca="1">_xll.BInterpol('Base CDI'!$H$4:$H$28,'Base CDI'!$I$4:$I$29,S234,"Cubic","Extrapolate=Linear","MultiX=Average","Skip=True","Sort=True")</f>
        <v>14.257602255568276</v>
      </c>
    </row>
    <row r="235" spans="16:21" x14ac:dyDescent="0.25">
      <c r="P235" s="10">
        <v>34850</v>
      </c>
      <c r="Q235">
        <v>1.5642739999999999</v>
      </c>
      <c r="S235" s="42">
        <f t="shared" ca="1" si="9"/>
        <v>46255</v>
      </c>
      <c r="T235" s="43">
        <f ca="1">_xll.BInterpol('Base CDI'!$H$4:$H$28,'Base CDI'!$J$4:$J$29,S235,"Cubic","Extrapolate=Linear","MultiX=Average","Skip=True","Sort=True")</f>
        <v>14.315075158330046</v>
      </c>
      <c r="U235" s="43">
        <f ca="1">_xll.BInterpol('Base CDI'!$H$4:$H$28,'Base CDI'!$I$4:$I$29,S235,"Cubic","Extrapolate=Linear","MultiX=Average","Skip=True","Sort=True")</f>
        <v>14.253105599042401</v>
      </c>
    </row>
    <row r="236" spans="16:21" x14ac:dyDescent="0.25">
      <c r="P236" s="10">
        <v>34851</v>
      </c>
      <c r="Q236">
        <v>1.5672299999999999</v>
      </c>
      <c r="S236" s="42">
        <f t="shared" ca="1" si="9"/>
        <v>46256</v>
      </c>
      <c r="T236" s="43">
        <f ca="1">_xll.BInterpol('Base CDI'!$H$4:$H$28,'Base CDI'!$J$4:$J$29,S236,"Cubic","Extrapolate=Linear","MultiX=Average","Skip=True","Sort=True")</f>
        <v>14.310871770215746</v>
      </c>
      <c r="U236" s="43">
        <f ca="1">_xll.BInterpol('Base CDI'!$H$4:$H$28,'Base CDI'!$I$4:$I$29,S236,"Cubic","Extrapolate=Linear","MultiX=Average","Skip=True","Sort=True")</f>
        <v>14.248611989944017</v>
      </c>
    </row>
    <row r="237" spans="16:21" x14ac:dyDescent="0.25">
      <c r="P237" s="10">
        <v>34852</v>
      </c>
      <c r="Q237">
        <v>1.570192</v>
      </c>
      <c r="S237" s="42">
        <f t="shared" ca="1" si="9"/>
        <v>46257</v>
      </c>
      <c r="T237" s="43">
        <f ca="1">_xll.BInterpol('Base CDI'!$H$4:$H$28,'Base CDI'!$J$4:$J$29,S237,"Cubic","Extrapolate=Linear","MultiX=Average","Skip=True","Sort=True")</f>
        <v>14.306657936826799</v>
      </c>
      <c r="U237" s="43">
        <f ca="1">_xll.BInterpol('Base CDI'!$H$4:$H$28,'Base CDI'!$I$4:$I$29,S237,"Cubic","Extrapolate=Linear","MultiX=Average","Skip=True","Sort=True")</f>
        <v>14.244121488026604</v>
      </c>
    </row>
    <row r="238" spans="16:21" x14ac:dyDescent="0.25">
      <c r="P238" s="10">
        <v>34855</v>
      </c>
      <c r="Q238">
        <v>1.5731599999999999</v>
      </c>
      <c r="S238" s="42">
        <f t="shared" ca="1" si="9"/>
        <v>46258</v>
      </c>
      <c r="T238" s="43">
        <f ca="1">_xll.BInterpol('Base CDI'!$H$4:$H$28,'Base CDI'!$J$4:$J$29,S238,"Cubic","Extrapolate=Linear","MultiX=Average","Skip=True","Sort=True")</f>
        <v>14.302433854420268</v>
      </c>
      <c r="U238" s="43">
        <f ca="1">_xll.BInterpol('Base CDI'!$H$4:$H$28,'Base CDI'!$I$4:$I$29,S238,"Cubic","Extrapolate=Linear","MultiX=Average","Skip=True","Sort=True")</f>
        <v>14.239634153043642</v>
      </c>
    </row>
    <row r="239" spans="16:21" x14ac:dyDescent="0.25">
      <c r="P239" s="10">
        <v>34856</v>
      </c>
      <c r="Q239">
        <v>1.576133</v>
      </c>
      <c r="S239" s="42">
        <f t="shared" ca="1" si="9"/>
        <v>46259</v>
      </c>
      <c r="T239" s="43">
        <f ca="1">_xll.BInterpol('Base CDI'!$H$4:$H$28,'Base CDI'!$J$4:$J$29,S239,"Cubic","Extrapolate=Linear","MultiX=Average","Skip=True","Sort=True")</f>
        <v>14.298199719253221</v>
      </c>
      <c r="U239" s="43">
        <f ca="1">_xll.BInterpol('Base CDI'!$H$4:$H$28,'Base CDI'!$I$4:$I$29,S239,"Cubic","Extrapolate=Linear","MultiX=Average","Skip=True","Sort=True")</f>
        <v>14.235150044748611</v>
      </c>
    </row>
    <row r="240" spans="16:21" x14ac:dyDescent="0.25">
      <c r="P240" s="10">
        <v>34857</v>
      </c>
      <c r="Q240">
        <v>1.5791120000000001</v>
      </c>
      <c r="S240" s="42">
        <f t="shared" ca="1" si="9"/>
        <v>46260</v>
      </c>
      <c r="T240" s="43">
        <f ca="1">_xll.BInterpol('Base CDI'!$H$4:$H$28,'Base CDI'!$J$4:$J$29,S240,"Cubic","Extrapolate=Linear","MultiX=Average","Skip=True","Sort=True")</f>
        <v>14.293955727582718</v>
      </c>
      <c r="U240" s="43">
        <f ca="1">_xll.BInterpol('Base CDI'!$H$4:$H$28,'Base CDI'!$I$4:$I$29,S240,"Cubic","Extrapolate=Linear","MultiX=Average","Skip=True","Sort=True")</f>
        <v>14.230669222894992</v>
      </c>
    </row>
    <row r="241" spans="16:21" x14ac:dyDescent="0.25">
      <c r="P241" s="10">
        <v>34858</v>
      </c>
      <c r="Q241">
        <v>1.5821069999999999</v>
      </c>
      <c r="S241" s="42">
        <f t="shared" ca="1" si="9"/>
        <v>46261</v>
      </c>
      <c r="T241" s="43">
        <f ca="1">_xll.BInterpol('Base CDI'!$H$4:$H$28,'Base CDI'!$J$4:$J$29,S241,"Cubic","Extrapolate=Linear","MultiX=Average","Skip=True","Sort=True")</f>
        <v>14.289702075665824</v>
      </c>
      <c r="U241" s="43">
        <f ca="1">_xll.BInterpol('Base CDI'!$H$4:$H$28,'Base CDI'!$I$4:$I$29,S241,"Cubic","Extrapolate=Linear","MultiX=Average","Skip=True","Sort=True")</f>
        <v>14.226191747236264</v>
      </c>
    </row>
    <row r="242" spans="16:21" x14ac:dyDescent="0.25">
      <c r="P242" s="10">
        <v>34859</v>
      </c>
      <c r="Q242">
        <v>1.585102</v>
      </c>
      <c r="S242" s="42">
        <f t="shared" ca="1" si="9"/>
        <v>46262</v>
      </c>
      <c r="T242" s="43">
        <f ca="1">_xll.BInterpol('Base CDI'!$H$4:$H$28,'Base CDI'!$J$4:$J$29,S242,"Cubic","Extrapolate=Linear","MultiX=Average","Skip=True","Sort=True")</f>
        <v>14.285438959759604</v>
      </c>
      <c r="U242" s="43">
        <f ca="1">_xll.BInterpol('Base CDI'!$H$4:$H$28,'Base CDI'!$I$4:$I$29,S242,"Cubic","Extrapolate=Linear","MultiX=Average","Skip=True","Sort=True")</f>
        <v>14.221717677525909</v>
      </c>
    </row>
    <row r="243" spans="16:21" x14ac:dyDescent="0.25">
      <c r="P243" s="10">
        <v>34862</v>
      </c>
      <c r="Q243">
        <v>1.588104</v>
      </c>
      <c r="S243" s="42">
        <f t="shared" ca="1" si="9"/>
        <v>46263</v>
      </c>
      <c r="T243" s="43">
        <f ca="1">_xll.BInterpol('Base CDI'!$H$4:$H$28,'Base CDI'!$J$4:$J$29,S243,"Cubic","Extrapolate=Linear","MultiX=Average","Skip=True","Sort=True")</f>
        <v>14.28116657612112</v>
      </c>
      <c r="U243" s="43">
        <f ca="1">_xll.BInterpol('Base CDI'!$H$4:$H$28,'Base CDI'!$I$4:$I$29,S243,"Cubic","Extrapolate=Linear","MultiX=Average","Skip=True","Sort=True")</f>
        <v>14.217247073517406</v>
      </c>
    </row>
    <row r="244" spans="16:21" x14ac:dyDescent="0.25">
      <c r="P244" s="10">
        <v>34863</v>
      </c>
      <c r="Q244">
        <v>1.59111</v>
      </c>
      <c r="S244" s="42">
        <f t="shared" ca="1" si="9"/>
        <v>46264</v>
      </c>
      <c r="T244" s="43">
        <f ca="1">_xll.BInterpol('Base CDI'!$H$4:$H$28,'Base CDI'!$J$4:$J$29,S244,"Cubic","Extrapolate=Linear","MultiX=Average","Skip=True","Sort=True")</f>
        <v>14.276885121007437</v>
      </c>
      <c r="U244" s="43">
        <f ca="1">_xll.BInterpol('Base CDI'!$H$4:$H$28,'Base CDI'!$I$4:$I$29,S244,"Cubic","Extrapolate=Linear","MultiX=Average","Skip=True","Sort=True")</f>
        <v>14.212779994964235</v>
      </c>
    </row>
    <row r="245" spans="16:21" x14ac:dyDescent="0.25">
      <c r="P245" s="10">
        <v>34864</v>
      </c>
      <c r="Q245">
        <v>1.594123</v>
      </c>
      <c r="S245" s="42">
        <f t="shared" ca="1" si="9"/>
        <v>46265</v>
      </c>
      <c r="T245" s="43">
        <f ca="1">_xll.BInterpol('Base CDI'!$H$4:$H$28,'Base CDI'!$J$4:$J$29,S245,"Cubic","Extrapolate=Linear","MultiX=Average","Skip=True","Sort=True")</f>
        <v>14.272594790675617</v>
      </c>
      <c r="U245" s="43">
        <f ca="1">_xll.BInterpol('Base CDI'!$H$4:$H$28,'Base CDI'!$I$4:$I$29,S245,"Cubic","Extrapolate=Linear","MultiX=Average","Skip=True","Sort=True")</f>
        <v>14.208316501619876</v>
      </c>
    </row>
    <row r="246" spans="16:21" x14ac:dyDescent="0.25">
      <c r="P246" s="10">
        <v>34866</v>
      </c>
      <c r="Q246">
        <v>1.5971409999999999</v>
      </c>
      <c r="S246" s="42">
        <f t="shared" ca="1" si="9"/>
        <v>46266</v>
      </c>
      <c r="T246" s="43">
        <f ca="1">_xll.BInterpol('Base CDI'!$H$4:$H$28,'Base CDI'!$J$4:$J$29,S246,"Cubic","Extrapolate=Linear","MultiX=Average","Skip=True","Sort=True")</f>
        <v>14.268295781382728</v>
      </c>
      <c r="U246" s="43">
        <f ca="1">_xll.BInterpol('Base CDI'!$H$4:$H$28,'Base CDI'!$I$4:$I$29,S246,"Cubic","Extrapolate=Linear","MultiX=Average","Skip=True","Sort=True")</f>
        <v>14.203856653237811</v>
      </c>
    </row>
    <row r="247" spans="16:21" x14ac:dyDescent="0.25">
      <c r="P247" s="10">
        <v>34869</v>
      </c>
      <c r="Q247">
        <v>1.6001650000000001</v>
      </c>
      <c r="S247" s="42">
        <f t="shared" ca="1" si="9"/>
        <v>46267</v>
      </c>
      <c r="T247" s="43">
        <f ca="1">_xll.BInterpol('Base CDI'!$H$4:$H$28,'Base CDI'!$J$4:$J$29,S247,"Cubic","Extrapolate=Linear","MultiX=Average","Skip=True","Sort=True")</f>
        <v>14.263988289385829</v>
      </c>
      <c r="U247" s="43">
        <f ca="1">_xll.BInterpol('Base CDI'!$H$4:$H$28,'Base CDI'!$I$4:$I$29,S247,"Cubic","Extrapolate=Linear","MultiX=Average","Skip=True","Sort=True")</f>
        <v>14.199400509571518</v>
      </c>
    </row>
    <row r="248" spans="16:21" x14ac:dyDescent="0.25">
      <c r="P248" s="10">
        <v>34870</v>
      </c>
      <c r="Q248">
        <v>1.6031949999999999</v>
      </c>
      <c r="S248" s="42">
        <f t="shared" ca="1" si="9"/>
        <v>46268</v>
      </c>
      <c r="T248" s="43">
        <f ca="1">_xll.BInterpol('Base CDI'!$H$4:$H$28,'Base CDI'!$J$4:$J$29,S248,"Cubic","Extrapolate=Linear","MultiX=Average","Skip=True","Sort=True")</f>
        <v>14.259672510941988</v>
      </c>
      <c r="U248" s="43">
        <f ca="1">_xll.BInterpol('Base CDI'!$H$4:$H$28,'Base CDI'!$I$4:$I$29,S248,"Cubic","Extrapolate=Linear","MultiX=Average","Skip=True","Sort=True")</f>
        <v>14.194948130374478</v>
      </c>
    </row>
    <row r="249" spans="16:21" x14ac:dyDescent="0.25">
      <c r="P249" s="10">
        <v>34871</v>
      </c>
      <c r="Q249">
        <v>1.606225</v>
      </c>
      <c r="S249" s="42">
        <f t="shared" ca="1" si="9"/>
        <v>46269</v>
      </c>
      <c r="T249" s="43">
        <f ca="1">_xll.BInterpol('Base CDI'!$H$4:$H$28,'Base CDI'!$J$4:$J$29,S249,"Cubic","Extrapolate=Linear","MultiX=Average","Skip=True","Sort=True")</f>
        <v>14.255348642308265</v>
      </c>
      <c r="U249" s="43">
        <f ca="1">_xll.BInterpol('Base CDI'!$H$4:$H$28,'Base CDI'!$I$4:$I$29,S249,"Cubic","Extrapolate=Linear","MultiX=Average","Skip=True","Sort=True")</f>
        <v>14.190499575400173</v>
      </c>
    </row>
    <row r="250" spans="16:21" x14ac:dyDescent="0.25">
      <c r="P250" s="10">
        <v>34872</v>
      </c>
      <c r="Q250">
        <v>1.6092599999999999</v>
      </c>
      <c r="S250" s="42">
        <f t="shared" ca="1" si="9"/>
        <v>46270</v>
      </c>
      <c r="T250" s="43">
        <f ca="1">_xll.BInterpol('Base CDI'!$H$4:$H$28,'Base CDI'!$J$4:$J$29,S250,"Cubic","Extrapolate=Linear","MultiX=Average","Skip=True","Sort=True")</f>
        <v>14.251016879741726</v>
      </c>
      <c r="U250" s="43">
        <f ca="1">_xll.BInterpol('Base CDI'!$H$4:$H$28,'Base CDI'!$I$4:$I$29,S250,"Cubic","Extrapolate=Linear","MultiX=Average","Skip=True","Sort=True")</f>
        <v>14.186054904402079</v>
      </c>
    </row>
    <row r="251" spans="16:21" x14ac:dyDescent="0.25">
      <c r="P251" s="10">
        <v>34873</v>
      </c>
      <c r="Q251">
        <v>1.6123019999999999</v>
      </c>
      <c r="S251" s="42">
        <f t="shared" ca="1" si="9"/>
        <v>46271</v>
      </c>
      <c r="T251" s="43">
        <f ca="1">_xll.BInterpol('Base CDI'!$H$4:$H$28,'Base CDI'!$J$4:$J$29,S251,"Cubic","Extrapolate=Linear","MultiX=Average","Skip=True","Sort=True")</f>
        <v>14.246677419499436</v>
      </c>
      <c r="U251" s="43">
        <f ca="1">_xll.BInterpol('Base CDI'!$H$4:$H$28,'Base CDI'!$I$4:$I$29,S251,"Cubic","Extrapolate=Linear","MultiX=Average","Skip=True","Sort=True")</f>
        <v>14.181614177133682</v>
      </c>
    </row>
    <row r="252" spans="16:21" x14ac:dyDescent="0.25">
      <c r="P252" s="10">
        <v>34876</v>
      </c>
      <c r="Q252">
        <v>1.6153550000000001</v>
      </c>
      <c r="S252" s="42">
        <f t="shared" ca="1" si="9"/>
        <v>46272</v>
      </c>
      <c r="T252" s="43">
        <f ca="1">_xll.BInterpol('Base CDI'!$H$4:$H$28,'Base CDI'!$J$4:$J$29,S252,"Cubic","Extrapolate=Linear","MultiX=Average","Skip=True","Sort=True")</f>
        <v>14.242330457838458</v>
      </c>
      <c r="U252" s="43">
        <f ca="1">_xll.BInterpol('Base CDI'!$H$4:$H$28,'Base CDI'!$I$4:$I$29,S252,"Cubic","Extrapolate=Linear","MultiX=Average","Skip=True","Sort=True")</f>
        <v>14.177177453348456</v>
      </c>
    </row>
    <row r="253" spans="16:21" x14ac:dyDescent="0.25">
      <c r="P253" s="10">
        <v>34877</v>
      </c>
      <c r="Q253">
        <v>1.6184130000000001</v>
      </c>
      <c r="S253" s="42">
        <f t="shared" ca="1" si="9"/>
        <v>46273</v>
      </c>
      <c r="T253" s="43">
        <f ca="1">_xll.BInterpol('Base CDI'!$H$4:$H$28,'Base CDI'!$J$4:$J$29,S253,"Cubic","Extrapolate=Linear","MultiX=Average","Skip=True","Sort=True")</f>
        <v>14.237976191015855</v>
      </c>
      <c r="U253" s="43">
        <f ca="1">_xll.BInterpol('Base CDI'!$H$4:$H$28,'Base CDI'!$I$4:$I$29,S253,"Cubic","Extrapolate=Linear","MultiX=Average","Skip=True","Sort=True")</f>
        <v>14.172744792799886</v>
      </c>
    </row>
    <row r="254" spans="16:21" x14ac:dyDescent="0.25">
      <c r="P254" s="10">
        <v>34878</v>
      </c>
      <c r="Q254">
        <v>1.6214770000000001</v>
      </c>
      <c r="S254" s="42">
        <f t="shared" ca="1" si="9"/>
        <v>46274</v>
      </c>
      <c r="T254" s="43">
        <f ca="1">_xll.BInterpol('Base CDI'!$H$4:$H$28,'Base CDI'!$J$4:$J$29,S254,"Cubic","Extrapolate=Linear","MultiX=Average","Skip=True","Sort=True")</f>
        <v>14.233614815288691</v>
      </c>
      <c r="U254" s="43">
        <f ca="1">_xll.BInterpol('Base CDI'!$H$4:$H$28,'Base CDI'!$I$4:$I$29,S254,"Cubic","Extrapolate=Linear","MultiX=Average","Skip=True","Sort=True")</f>
        <v>14.16831625524145</v>
      </c>
    </row>
    <row r="255" spans="16:21" x14ac:dyDescent="0.25">
      <c r="P255" s="10">
        <v>34879</v>
      </c>
      <c r="Q255">
        <v>1.624547</v>
      </c>
      <c r="S255" s="42">
        <f t="shared" ca="1" si="9"/>
        <v>46275</v>
      </c>
      <c r="T255" s="43">
        <f ca="1">_xll.BInterpol('Base CDI'!$H$4:$H$28,'Base CDI'!$J$4:$J$29,S255,"Cubic","Extrapolate=Linear","MultiX=Average","Skip=True","Sort=True")</f>
        <v>14.22924652691403</v>
      </c>
      <c r="U255" s="43">
        <f ca="1">_xll.BInterpol('Base CDI'!$H$4:$H$28,'Base CDI'!$I$4:$I$29,S255,"Cubic","Extrapolate=Linear","MultiX=Average","Skip=True","Sort=True")</f>
        <v>14.163891900426629</v>
      </c>
    </row>
    <row r="256" spans="16:21" x14ac:dyDescent="0.25">
      <c r="P256" s="10">
        <v>34880</v>
      </c>
      <c r="Q256">
        <v>1.627623</v>
      </c>
      <c r="S256" s="42">
        <f t="shared" ca="1" si="9"/>
        <v>46276</v>
      </c>
      <c r="T256" s="43">
        <f ca="1">_xll.BInterpol('Base CDI'!$H$4:$H$28,'Base CDI'!$J$4:$J$29,S256,"Cubic","Extrapolate=Linear","MultiX=Average","Skip=True","Sort=True")</f>
        <v>14.224871522148936</v>
      </c>
      <c r="U256" s="43">
        <f ca="1">_xll.BInterpol('Base CDI'!$H$4:$H$28,'Base CDI'!$I$4:$I$29,S256,"Cubic","Extrapolate=Linear","MultiX=Average","Skip=True","Sort=True")</f>
        <v>14.159471788108903</v>
      </c>
    </row>
    <row r="257" spans="16:21" x14ac:dyDescent="0.25">
      <c r="P257" s="10">
        <v>34883</v>
      </c>
      <c r="Q257">
        <v>1.6306989999999999</v>
      </c>
      <c r="S257" s="42">
        <f t="shared" ca="1" si="9"/>
        <v>46277</v>
      </c>
      <c r="T257" s="43">
        <f ca="1">_xll.BInterpol('Base CDI'!$H$4:$H$28,'Base CDI'!$J$4:$J$29,S257,"Cubic","Extrapolate=Linear","MultiX=Average","Skip=True","Sort=True")</f>
        <v>14.220489997250475</v>
      </c>
      <c r="U257" s="43">
        <f ca="1">_xll.BInterpol('Base CDI'!$H$4:$H$28,'Base CDI'!$I$4:$I$29,S257,"Cubic","Extrapolate=Linear","MultiX=Average","Skip=True","Sort=True")</f>
        <v>14.155055978041752</v>
      </c>
    </row>
    <row r="258" spans="16:21" x14ac:dyDescent="0.25">
      <c r="P258" s="10">
        <v>34884</v>
      </c>
      <c r="Q258">
        <v>1.6337809999999999</v>
      </c>
      <c r="S258" s="42">
        <f t="shared" ca="1" si="9"/>
        <v>46278</v>
      </c>
      <c r="T258" s="43">
        <f ca="1">_xll.BInterpol('Base CDI'!$H$4:$H$28,'Base CDI'!$J$4:$J$29,S258,"Cubic","Extrapolate=Linear","MultiX=Average","Skip=True","Sort=True")</f>
        <v>14.216102148475706</v>
      </c>
      <c r="U258" s="43">
        <f ca="1">_xll.BInterpol('Base CDI'!$H$4:$H$28,'Base CDI'!$I$4:$I$29,S258,"Cubic","Extrapolate=Linear","MultiX=Average","Skip=True","Sort=True")</f>
        <v>14.150644529978655</v>
      </c>
    </row>
    <row r="259" spans="16:21" x14ac:dyDescent="0.25">
      <c r="P259" s="10">
        <v>34885</v>
      </c>
      <c r="Q259">
        <v>1.6368689999999999</v>
      </c>
      <c r="S259" s="42">
        <f t="shared" ca="1" si="9"/>
        <v>46279</v>
      </c>
      <c r="T259" s="43">
        <f ca="1">_xll.BInterpol('Base CDI'!$H$4:$H$28,'Base CDI'!$J$4:$J$29,S259,"Cubic","Extrapolate=Linear","MultiX=Average","Skip=True","Sort=True")</f>
        <v>14.211708172081696</v>
      </c>
      <c r="U259" s="43">
        <f ca="1">_xll.BInterpol('Base CDI'!$H$4:$H$28,'Base CDI'!$I$4:$I$29,S259,"Cubic","Extrapolate=Linear","MultiX=Average","Skip=True","Sort=True")</f>
        <v>14.146237503673094</v>
      </c>
    </row>
    <row r="260" spans="16:21" x14ac:dyDescent="0.25">
      <c r="P260" s="10">
        <v>34886</v>
      </c>
      <c r="Q260">
        <v>1.6399630000000001</v>
      </c>
      <c r="S260" s="42">
        <f t="shared" ca="1" si="9"/>
        <v>46280</v>
      </c>
      <c r="T260" s="43">
        <f ca="1">_xll.BInterpol('Base CDI'!$H$4:$H$28,'Base CDI'!$J$4:$J$29,S260,"Cubic","Extrapolate=Linear","MultiX=Average","Skip=True","Sort=True")</f>
        <v>14.20730826432551</v>
      </c>
      <c r="U260" s="43">
        <f ca="1">_xll.BInterpol('Base CDI'!$H$4:$H$28,'Base CDI'!$I$4:$I$29,S260,"Cubic","Extrapolate=Linear","MultiX=Average","Skip=True","Sort=True")</f>
        <v>14.141834958878549</v>
      </c>
    </row>
    <row r="261" spans="16:21" x14ac:dyDescent="0.25">
      <c r="P261" s="10">
        <v>34887</v>
      </c>
      <c r="Q261">
        <v>1.643062</v>
      </c>
      <c r="S261" s="42">
        <f t="shared" ca="1" si="9"/>
        <v>46281</v>
      </c>
      <c r="T261" s="43">
        <f ca="1">_xll.BInterpol('Base CDI'!$H$4:$H$28,'Base CDI'!$J$4:$J$29,S261,"Cubic","Extrapolate=Linear","MultiX=Average","Skip=True","Sort=True")</f>
        <v>14.20290262146421</v>
      </c>
      <c r="U261" s="43">
        <f ca="1">_xll.BInterpol('Base CDI'!$H$4:$H$28,'Base CDI'!$I$4:$I$29,S261,"Cubic","Extrapolate=Linear","MultiX=Average","Skip=True","Sort=True")</f>
        <v>14.1374369553485</v>
      </c>
    </row>
    <row r="262" spans="16:21" x14ac:dyDescent="0.25">
      <c r="P262" s="10">
        <v>34890</v>
      </c>
      <c r="Q262">
        <v>1.6461680000000001</v>
      </c>
      <c r="S262" s="42">
        <f t="shared" ca="1" si="9"/>
        <v>46282</v>
      </c>
      <c r="T262" s="43">
        <f ca="1">_xll.BInterpol('Base CDI'!$H$4:$H$28,'Base CDI'!$J$4:$J$29,S262,"Cubic","Extrapolate=Linear","MultiX=Average","Skip=True","Sort=True")</f>
        <v>14.198491439754861</v>
      </c>
      <c r="U262" s="43">
        <f ca="1">_xll.BInterpol('Base CDI'!$H$4:$H$28,'Base CDI'!$I$4:$I$29,S262,"Cubic","Extrapolate=Linear","MultiX=Average","Skip=True","Sort=True")</f>
        <v>14.133043552836428</v>
      </c>
    </row>
    <row r="263" spans="16:21" x14ac:dyDescent="0.25">
      <c r="P263" s="10">
        <v>34891</v>
      </c>
      <c r="Q263">
        <v>1.6492789999999999</v>
      </c>
      <c r="S263" s="42">
        <f t="shared" ca="1" si="9"/>
        <v>46283</v>
      </c>
      <c r="T263" s="43">
        <f ca="1">_xll.BInterpol('Base CDI'!$H$4:$H$28,'Base CDI'!$J$4:$J$29,S263,"Cubic","Extrapolate=Linear","MultiX=Average","Skip=True","Sort=True")</f>
        <v>14.194074915454525</v>
      </c>
      <c r="U263" s="43">
        <f ca="1">_xll.BInterpol('Base CDI'!$H$4:$H$28,'Base CDI'!$I$4:$I$29,S263,"Cubic","Extrapolate=Linear","MultiX=Average","Skip=True","Sort=True")</f>
        <v>14.12865481109581</v>
      </c>
    </row>
    <row r="264" spans="16:21" x14ac:dyDescent="0.25">
      <c r="P264" s="10">
        <v>34892</v>
      </c>
      <c r="Q264">
        <v>1.652396</v>
      </c>
      <c r="S264" s="42">
        <f t="shared" ca="1" si="9"/>
        <v>46284</v>
      </c>
      <c r="T264" s="43">
        <f ca="1">_xll.BInterpol('Base CDI'!$H$4:$H$28,'Base CDI'!$J$4:$J$29,S264,"Cubic","Extrapolate=Linear","MultiX=Average","Skip=True","Sort=True")</f>
        <v>14.189653244820267</v>
      </c>
      <c r="U264" s="43">
        <f ca="1">_xll.BInterpol('Base CDI'!$H$4:$H$28,'Base CDI'!$I$4:$I$29,S264,"Cubic","Extrapolate=Linear","MultiX=Average","Skip=True","Sort=True")</f>
        <v>14.12427078988013</v>
      </c>
    </row>
    <row r="265" spans="16:21" x14ac:dyDescent="0.25">
      <c r="P265" s="10">
        <v>34893</v>
      </c>
      <c r="Q265">
        <v>1.6555139999999999</v>
      </c>
      <c r="S265" s="42">
        <f t="shared" ca="1" si="9"/>
        <v>46285</v>
      </c>
      <c r="T265" s="43">
        <f ca="1">_xll.BInterpol('Base CDI'!$H$4:$H$28,'Base CDI'!$J$4:$J$29,S265,"Cubic","Extrapolate=Linear","MultiX=Average","Skip=True","Sort=True")</f>
        <v>14.185226624109152</v>
      </c>
      <c r="U265" s="43">
        <f ca="1">_xll.BInterpol('Base CDI'!$H$4:$H$28,'Base CDI'!$I$4:$I$29,S265,"Cubic","Extrapolate=Linear","MultiX=Average","Skip=True","Sort=True")</f>
        <v>14.119891548942867</v>
      </c>
    </row>
    <row r="266" spans="16:21" x14ac:dyDescent="0.25">
      <c r="P266" s="10">
        <v>34894</v>
      </c>
      <c r="Q266">
        <v>1.6586369999999999</v>
      </c>
      <c r="S266" s="42">
        <f t="shared" ca="1" si="9"/>
        <v>46286</v>
      </c>
      <c r="T266" s="43">
        <f ca="1">_xll.BInterpol('Base CDI'!$H$4:$H$28,'Base CDI'!$J$4:$J$29,S266,"Cubic","Extrapolate=Linear","MultiX=Average","Skip=True","Sort=True")</f>
        <v>14.180795249578242</v>
      </c>
      <c r="U266" s="43">
        <f ca="1">_xll.BInterpol('Base CDI'!$H$4:$H$28,'Base CDI'!$I$4:$I$29,S266,"Cubic","Extrapolate=Linear","MultiX=Average","Skip=True","Sort=True")</f>
        <v>14.115517148037501</v>
      </c>
    </row>
    <row r="267" spans="16:21" x14ac:dyDescent="0.25">
      <c r="P267" s="10">
        <v>34897</v>
      </c>
      <c r="Q267">
        <v>1.661761</v>
      </c>
      <c r="S267" s="42">
        <f t="shared" ref="S267:S330" ca="1" si="10">S266+1</f>
        <v>46287</v>
      </c>
      <c r="T267" s="43">
        <f ca="1">_xll.BInterpol('Base CDI'!$H$4:$H$28,'Base CDI'!$J$4:$J$29,S267,"Cubic","Extrapolate=Linear","MultiX=Average","Skip=True","Sort=True")</f>
        <v>14.176359317484602</v>
      </c>
      <c r="U267" s="43">
        <f ca="1">_xll.BInterpol('Base CDI'!$H$4:$H$28,'Base CDI'!$I$4:$I$29,S267,"Cubic","Extrapolate=Linear","MultiX=Average","Skip=True","Sort=True")</f>
        <v>14.111147646917512</v>
      </c>
    </row>
    <row r="268" spans="16:21" x14ac:dyDescent="0.25">
      <c r="P268" s="10">
        <v>34898</v>
      </c>
      <c r="Q268">
        <v>1.66489</v>
      </c>
      <c r="S268" s="42">
        <f t="shared" ca="1" si="10"/>
        <v>46288</v>
      </c>
      <c r="T268" s="43">
        <f ca="1">_xll.BInterpol('Base CDI'!$H$4:$H$28,'Base CDI'!$J$4:$J$29,S268,"Cubic","Extrapolate=Linear","MultiX=Average","Skip=True","Sort=True")</f>
        <v>14.171919024085295</v>
      </c>
      <c r="U268" s="43">
        <f ca="1">_xll.BInterpol('Base CDI'!$H$4:$H$28,'Base CDI'!$I$4:$I$29,S268,"Cubic","Extrapolate=Linear","MultiX=Average","Skip=True","Sort=True")</f>
        <v>14.10678310533638</v>
      </c>
    </row>
    <row r="269" spans="16:21" x14ac:dyDescent="0.25">
      <c r="P269" s="10">
        <v>34899</v>
      </c>
      <c r="Q269">
        <v>1.6680200000000001</v>
      </c>
      <c r="S269" s="42">
        <f t="shared" ca="1" si="10"/>
        <v>46289</v>
      </c>
      <c r="T269" s="43">
        <f ca="1">_xll.BInterpol('Base CDI'!$H$4:$H$28,'Base CDI'!$J$4:$J$29,S269,"Cubic","Extrapolate=Linear","MultiX=Average","Skip=True","Sort=True")</f>
        <v>14.167474565637386</v>
      </c>
      <c r="U269" s="43">
        <f ca="1">_xll.BInterpol('Base CDI'!$H$4:$H$28,'Base CDI'!$I$4:$I$29,S269,"Cubic","Extrapolate=Linear","MultiX=Average","Skip=True","Sort=True")</f>
        <v>14.102423583047587</v>
      </c>
    </row>
    <row r="270" spans="16:21" x14ac:dyDescent="0.25">
      <c r="P270" s="10">
        <v>34900</v>
      </c>
      <c r="Q270">
        <v>1.6711560000000001</v>
      </c>
      <c r="S270" s="42">
        <f t="shared" ca="1" si="10"/>
        <v>46290</v>
      </c>
      <c r="T270" s="43">
        <f ca="1">_xll.BInterpol('Base CDI'!$H$4:$H$28,'Base CDI'!$J$4:$J$29,S270,"Cubic","Extrapolate=Linear","MultiX=Average","Skip=True","Sort=True")</f>
        <v>14.163026138397937</v>
      </c>
      <c r="U270" s="43">
        <f ca="1">_xll.BInterpol('Base CDI'!$H$4:$H$28,'Base CDI'!$I$4:$I$29,S270,"Cubic","Extrapolate=Linear","MultiX=Average","Skip=True","Sort=True")</f>
        <v>14.098069139804609</v>
      </c>
    </row>
    <row r="271" spans="16:21" x14ac:dyDescent="0.25">
      <c r="P271" s="10">
        <v>34901</v>
      </c>
      <c r="Q271">
        <v>1.6742980000000001</v>
      </c>
      <c r="S271" s="42">
        <f t="shared" ca="1" si="10"/>
        <v>46291</v>
      </c>
      <c r="T271" s="43">
        <f ca="1">_xll.BInterpol('Base CDI'!$H$4:$H$28,'Base CDI'!$J$4:$J$29,S271,"Cubic","Extrapolate=Linear","MultiX=Average","Skip=True","Sort=True")</f>
        <v>14.158573938624015</v>
      </c>
      <c r="U271" s="43">
        <f ca="1">_xll.BInterpol('Base CDI'!$H$4:$H$28,'Base CDI'!$I$4:$I$29,S271,"Cubic","Extrapolate=Linear","MultiX=Average","Skip=True","Sort=True")</f>
        <v>14.093719835360933</v>
      </c>
    </row>
    <row r="272" spans="16:21" x14ac:dyDescent="0.25">
      <c r="P272" s="10">
        <v>34904</v>
      </c>
      <c r="Q272">
        <v>1.677446</v>
      </c>
      <c r="S272" s="42">
        <f t="shared" ca="1" si="10"/>
        <v>46292</v>
      </c>
      <c r="T272" s="43">
        <f ca="1">_xll.BInterpol('Base CDI'!$H$4:$H$28,'Base CDI'!$J$4:$J$29,S272,"Cubic","Extrapolate=Linear","MultiX=Average","Skip=True","Sort=True")</f>
        <v>14.154118162572681</v>
      </c>
      <c r="U272" s="43">
        <f ca="1">_xll.BInterpol('Base CDI'!$H$4:$H$28,'Base CDI'!$I$4:$I$29,S272,"Cubic","Extrapolate=Linear","MultiX=Average","Skip=True","Sort=True")</f>
        <v>14.089375729470031</v>
      </c>
    </row>
    <row r="273" spans="16:21" x14ac:dyDescent="0.25">
      <c r="P273" s="10">
        <v>34905</v>
      </c>
      <c r="Q273">
        <v>1.680599</v>
      </c>
      <c r="S273" s="42">
        <f t="shared" ca="1" si="10"/>
        <v>46293</v>
      </c>
      <c r="T273" s="43">
        <f ca="1">_xll.BInterpol('Base CDI'!$H$4:$H$28,'Base CDI'!$J$4:$J$29,S273,"Cubic","Extrapolate=Linear","MultiX=Average","Skip=True","Sort=True")</f>
        <v>14.149659006501</v>
      </c>
      <c r="U273" s="43">
        <f ca="1">_xll.BInterpol('Base CDI'!$H$4:$H$28,'Base CDI'!$I$4:$I$29,S273,"Cubic","Extrapolate=Linear","MultiX=Average","Skip=True","Sort=True")</f>
        <v>14.08503688188539</v>
      </c>
    </row>
    <row r="274" spans="16:21" x14ac:dyDescent="0.25">
      <c r="P274" s="10">
        <v>34906</v>
      </c>
      <c r="Q274">
        <v>1.6837530000000001</v>
      </c>
      <c r="S274" s="42">
        <f t="shared" ca="1" si="10"/>
        <v>46294</v>
      </c>
      <c r="T274" s="43">
        <f ca="1">_xll.BInterpol('Base CDI'!$H$4:$H$28,'Base CDI'!$J$4:$J$29,S274,"Cubic","Extrapolate=Linear","MultiX=Average","Skip=True","Sort=True")</f>
        <v>14.145196666666035</v>
      </c>
      <c r="U274" s="43">
        <f ca="1">_xll.BInterpol('Base CDI'!$H$4:$H$28,'Base CDI'!$I$4:$I$29,S274,"Cubic","Extrapolate=Linear","MultiX=Average","Skip=True","Sort=True")</f>
        <v>14.080703352360487</v>
      </c>
    </row>
    <row r="275" spans="16:21" x14ac:dyDescent="0.25">
      <c r="P275" s="10">
        <v>34907</v>
      </c>
      <c r="Q275">
        <v>1.6869130000000001</v>
      </c>
      <c r="S275" s="42">
        <f t="shared" ca="1" si="10"/>
        <v>46295</v>
      </c>
      <c r="T275" s="43">
        <f ca="1">_xll.BInterpol('Base CDI'!$H$4:$H$28,'Base CDI'!$J$4:$J$29,S275,"Cubic","Extrapolate=Linear","MultiX=Average","Skip=True","Sort=True")</f>
        <v>14.140731339324851</v>
      </c>
      <c r="U275" s="43">
        <f ca="1">_xll.BInterpol('Base CDI'!$H$4:$H$28,'Base CDI'!$I$4:$I$29,S275,"Cubic","Extrapolate=Linear","MultiX=Average","Skip=True","Sort=True")</f>
        <v>14.076375200648803</v>
      </c>
    </row>
    <row r="276" spans="16:21" x14ac:dyDescent="0.25">
      <c r="P276" s="10">
        <v>34908</v>
      </c>
      <c r="Q276">
        <v>1.6900790000000001</v>
      </c>
      <c r="S276" s="42">
        <f t="shared" ca="1" si="10"/>
        <v>46296</v>
      </c>
      <c r="T276" s="43">
        <f ca="1">_xll.BInterpol('Base CDI'!$H$4:$H$28,'Base CDI'!$J$4:$J$29,S276,"Cubic","Extrapolate=Linear","MultiX=Average","Skip=True","Sort=True")</f>
        <v>14.136263220734513</v>
      </c>
      <c r="U276" s="43">
        <f ca="1">_xll.BInterpol('Base CDI'!$H$4:$H$28,'Base CDI'!$I$4:$I$29,S276,"Cubic","Extrapolate=Linear","MultiX=Average","Skip=True","Sort=True")</f>
        <v>14.072052486503818</v>
      </c>
    </row>
    <row r="277" spans="16:21" x14ac:dyDescent="0.25">
      <c r="P277" s="10">
        <v>34911</v>
      </c>
      <c r="Q277">
        <v>1.6932510000000001</v>
      </c>
      <c r="S277" s="42">
        <f t="shared" ca="1" si="10"/>
        <v>46297</v>
      </c>
      <c r="T277" s="43">
        <f ca="1">_xll.BInterpol('Base CDI'!$H$4:$H$28,'Base CDI'!$J$4:$J$29,S277,"Cubic","Extrapolate=Linear","MultiX=Average","Skip=True","Sort=True")</f>
        <v>14.131792507152081</v>
      </c>
      <c r="U277" s="43">
        <f ca="1">_xll.BInterpol('Base CDI'!$H$4:$H$28,'Base CDI'!$I$4:$I$29,S277,"Cubic","Extrapolate=Linear","MultiX=Average","Skip=True","Sort=True")</f>
        <v>14.067735269679012</v>
      </c>
    </row>
    <row r="278" spans="16:21" x14ac:dyDescent="0.25">
      <c r="P278" s="10">
        <v>34912</v>
      </c>
      <c r="Q278">
        <v>1.6960729999999999</v>
      </c>
      <c r="S278" s="42">
        <f t="shared" ca="1" si="10"/>
        <v>46298</v>
      </c>
      <c r="T278" s="43">
        <f ca="1">_xll.BInterpol('Base CDI'!$H$4:$H$28,'Base CDI'!$J$4:$J$29,S278,"Cubic","Extrapolate=Linear","MultiX=Average","Skip=True","Sort=True")</f>
        <v>14.127319394834624</v>
      </c>
      <c r="U278" s="43">
        <f ca="1">_xll.BInterpol('Base CDI'!$H$4:$H$28,'Base CDI'!$I$4:$I$29,S278,"Cubic","Extrapolate=Linear","MultiX=Average","Skip=True","Sort=True")</f>
        <v>14.063423609927865</v>
      </c>
    </row>
    <row r="279" spans="16:21" x14ac:dyDescent="0.25">
      <c r="P279" s="10">
        <v>34913</v>
      </c>
      <c r="Q279">
        <v>1.6989000000000001</v>
      </c>
      <c r="S279" s="42">
        <f t="shared" ca="1" si="10"/>
        <v>46299</v>
      </c>
      <c r="T279" s="43">
        <f ca="1">_xll.BInterpol('Base CDI'!$H$4:$H$28,'Base CDI'!$J$4:$J$29,S279,"Cubic","Extrapolate=Linear","MultiX=Average","Skip=True","Sort=True")</f>
        <v>14.122844080039201</v>
      </c>
      <c r="U279" s="43">
        <f ca="1">_xll.BInterpol('Base CDI'!$H$4:$H$28,'Base CDI'!$I$4:$I$29,S279,"Cubic","Extrapolate=Linear","MultiX=Average","Skip=True","Sort=True")</f>
        <v>14.05911756700386</v>
      </c>
    </row>
    <row r="280" spans="16:21" x14ac:dyDescent="0.25">
      <c r="P280" s="10">
        <v>34914</v>
      </c>
      <c r="Q280">
        <v>1.7017310000000001</v>
      </c>
      <c r="S280" s="42">
        <f t="shared" ca="1" si="10"/>
        <v>46300</v>
      </c>
      <c r="T280" s="43">
        <f ca="1">_xll.BInterpol('Base CDI'!$H$4:$H$28,'Base CDI'!$J$4:$J$29,S280,"Cubic","Extrapolate=Linear","MultiX=Average","Skip=True","Sort=True")</f>
        <v>14.118366759022878</v>
      </c>
      <c r="U280" s="43">
        <f ca="1">_xll.BInterpol('Base CDI'!$H$4:$H$28,'Base CDI'!$I$4:$I$29,S280,"Cubic","Extrapolate=Linear","MultiX=Average","Skip=True","Sort=True")</f>
        <v>14.054817200660471</v>
      </c>
    </row>
    <row r="281" spans="16:21" x14ac:dyDescent="0.25">
      <c r="P281" s="10">
        <v>34915</v>
      </c>
      <c r="Q281">
        <v>1.7045669999999999</v>
      </c>
      <c r="S281" s="42">
        <f t="shared" ca="1" si="10"/>
        <v>46301</v>
      </c>
      <c r="T281" s="43">
        <f ca="1">_xll.BInterpol('Base CDI'!$H$4:$H$28,'Base CDI'!$J$4:$J$29,S281,"Cubic","Extrapolate=Linear","MultiX=Average","Skip=True","Sort=True")</f>
        <v>14.113887628042718</v>
      </c>
      <c r="U281" s="43">
        <f ca="1">_xll.BInterpol('Base CDI'!$H$4:$H$28,'Base CDI'!$I$4:$I$29,S281,"Cubic","Extrapolate=Linear","MultiX=Average","Skip=True","Sort=True")</f>
        <v>14.050522570651186</v>
      </c>
    </row>
    <row r="282" spans="16:21" x14ac:dyDescent="0.25">
      <c r="P282" s="10">
        <v>34918</v>
      </c>
      <c r="Q282">
        <v>1.7073510000000001</v>
      </c>
      <c r="S282" s="42">
        <f t="shared" ca="1" si="10"/>
        <v>46302</v>
      </c>
      <c r="T282" s="43">
        <f ca="1">_xll.BInterpol('Base CDI'!$H$4:$H$28,'Base CDI'!$J$4:$J$29,S282,"Cubic","Extrapolate=Linear","MultiX=Average","Skip=True","Sort=True")</f>
        <v>14.109406883355788</v>
      </c>
      <c r="U282" s="43">
        <f ca="1">_xll.BInterpol('Base CDI'!$H$4:$H$28,'Base CDI'!$I$4:$I$29,S282,"Cubic","Extrapolate=Linear","MultiX=Average","Skip=True","Sort=True")</f>
        <v>14.046233736729478</v>
      </c>
    </row>
    <row r="283" spans="16:21" x14ac:dyDescent="0.25">
      <c r="P283" s="10">
        <v>34919</v>
      </c>
      <c r="Q283">
        <v>1.71014</v>
      </c>
      <c r="S283" s="42">
        <f t="shared" ca="1" si="10"/>
        <v>46303</v>
      </c>
      <c r="T283" s="43">
        <f ca="1">_xll.BInterpol('Base CDI'!$H$4:$H$28,'Base CDI'!$J$4:$J$29,S283,"Cubic","Extrapolate=Linear","MultiX=Average","Skip=True","Sort=True")</f>
        <v>14.104924721219149</v>
      </c>
      <c r="U283" s="43">
        <f ca="1">_xll.BInterpol('Base CDI'!$H$4:$H$28,'Base CDI'!$I$4:$I$29,S283,"Cubic","Extrapolate=Linear","MultiX=Average","Skip=True","Sort=True")</f>
        <v>14.041950758648833</v>
      </c>
    </row>
    <row r="284" spans="16:21" x14ac:dyDescent="0.25">
      <c r="P284" s="10">
        <v>34920</v>
      </c>
      <c r="Q284">
        <v>1.712933</v>
      </c>
      <c r="S284" s="42">
        <f t="shared" ca="1" si="10"/>
        <v>46304</v>
      </c>
      <c r="T284" s="43">
        <f ca="1">_xll.BInterpol('Base CDI'!$H$4:$H$28,'Base CDI'!$J$4:$J$29,S284,"Cubic","Extrapolate=Linear","MultiX=Average","Skip=True","Sort=True")</f>
        <v>14.100441337889865</v>
      </c>
      <c r="U284" s="43">
        <f ca="1">_xll.BInterpol('Base CDI'!$H$4:$H$28,'Base CDI'!$I$4:$I$29,S284,"Cubic","Extrapolate=Linear","MultiX=Average","Skip=True","Sort=True")</f>
        <v>14.037673696162727</v>
      </c>
    </row>
    <row r="285" spans="16:21" x14ac:dyDescent="0.25">
      <c r="P285" s="10">
        <v>34921</v>
      </c>
      <c r="Q285">
        <v>1.7157249999999999</v>
      </c>
      <c r="S285" s="42">
        <f t="shared" ca="1" si="10"/>
        <v>46305</v>
      </c>
      <c r="T285" s="43">
        <f ca="1">_xll.BInterpol('Base CDI'!$H$4:$H$28,'Base CDI'!$J$4:$J$29,S285,"Cubic","Extrapolate=Linear","MultiX=Average","Skip=True","Sort=True")</f>
        <v>14.095956929625</v>
      </c>
      <c r="U285" s="43">
        <f ca="1">_xll.BInterpol('Base CDI'!$H$4:$H$28,'Base CDI'!$I$4:$I$29,S285,"Cubic","Extrapolate=Linear","MultiX=Average","Skip=True","Sort=True")</f>
        <v>14.033402609024645</v>
      </c>
    </row>
    <row r="286" spans="16:21" x14ac:dyDescent="0.25">
      <c r="P286" s="10">
        <v>34922</v>
      </c>
      <c r="Q286">
        <v>1.7185220000000001</v>
      </c>
      <c r="S286" s="42">
        <f t="shared" ca="1" si="10"/>
        <v>46306</v>
      </c>
      <c r="T286" s="43">
        <f ca="1">_xll.BInterpol('Base CDI'!$H$4:$H$28,'Base CDI'!$J$4:$J$29,S286,"Cubic","Extrapolate=Linear","MultiX=Average","Skip=True","Sort=True")</f>
        <v>14.091471692681619</v>
      </c>
      <c r="U286" s="43">
        <f ca="1">_xll.BInterpol('Base CDI'!$H$4:$H$28,'Base CDI'!$I$4:$I$29,S286,"Cubic","Extrapolate=Linear","MultiX=Average","Skip=True","Sort=True")</f>
        <v>14.029137556988061</v>
      </c>
    </row>
    <row r="287" spans="16:21" x14ac:dyDescent="0.25">
      <c r="P287" s="10">
        <v>34925</v>
      </c>
      <c r="Q287">
        <v>1.7213229999999999</v>
      </c>
      <c r="S287" s="42">
        <f t="shared" ca="1" si="10"/>
        <v>46307</v>
      </c>
      <c r="T287" s="43">
        <f ca="1">_xll.BInterpol('Base CDI'!$H$4:$H$28,'Base CDI'!$J$4:$J$29,S287,"Cubic","Extrapolate=Linear","MultiX=Average","Skip=True","Sort=True")</f>
        <v>14.086985823316784</v>
      </c>
      <c r="U287" s="43">
        <f ca="1">_xll.BInterpol('Base CDI'!$H$4:$H$28,'Base CDI'!$I$4:$I$29,S287,"Cubic","Extrapolate=Linear","MultiX=Average","Skip=True","Sort=True")</f>
        <v>14.02487859980646</v>
      </c>
    </row>
    <row r="288" spans="16:21" x14ac:dyDescent="0.25">
      <c r="P288" s="10">
        <v>34926</v>
      </c>
      <c r="Q288">
        <v>1.7241169999999999</v>
      </c>
      <c r="S288" s="42">
        <f t="shared" ca="1" si="10"/>
        <v>46308</v>
      </c>
      <c r="T288" s="43">
        <f ca="1">_xll.BInterpol('Base CDI'!$H$4:$H$28,'Base CDI'!$J$4:$J$29,S288,"Cubic","Extrapolate=Linear","MultiX=Average","Skip=True","Sort=True")</f>
        <v>14.082499517787561</v>
      </c>
      <c r="U288" s="43">
        <f ca="1">_xll.BInterpol('Base CDI'!$H$4:$H$28,'Base CDI'!$I$4:$I$29,S288,"Cubic","Extrapolate=Linear","MultiX=Average","Skip=True","Sort=True")</f>
        <v>14.020625797233318</v>
      </c>
    </row>
    <row r="289" spans="16:21" x14ac:dyDescent="0.25">
      <c r="P289" s="10">
        <v>34927</v>
      </c>
      <c r="Q289">
        <v>1.7269049999999999</v>
      </c>
      <c r="S289" s="42">
        <f t="shared" ca="1" si="10"/>
        <v>46309</v>
      </c>
      <c r="T289" s="43">
        <f ca="1">_xll.BInterpol('Base CDI'!$H$4:$H$28,'Base CDI'!$J$4:$J$29,S289,"Cubic","Extrapolate=Linear","MultiX=Average","Skip=True","Sort=True")</f>
        <v>14.078012972351011</v>
      </c>
      <c r="U289" s="43">
        <f ca="1">_xll.BInterpol('Base CDI'!$H$4:$H$28,'Base CDI'!$I$4:$I$29,S289,"Cubic","Extrapolate=Linear","MultiX=Average","Skip=True","Sort=True")</f>
        <v>14.016379209022121</v>
      </c>
    </row>
    <row r="290" spans="16:21" x14ac:dyDescent="0.25">
      <c r="P290" s="10">
        <v>34928</v>
      </c>
      <c r="Q290">
        <v>1.729697</v>
      </c>
      <c r="S290" s="42">
        <f t="shared" ca="1" si="10"/>
        <v>46310</v>
      </c>
      <c r="T290" s="43">
        <f ca="1">_xll.BInterpol('Base CDI'!$H$4:$H$28,'Base CDI'!$J$4:$J$29,S290,"Cubic","Extrapolate=Linear","MultiX=Average","Skip=True","Sort=True")</f>
        <v>14.0735263832642</v>
      </c>
      <c r="U290" s="43">
        <f ca="1">_xll.BInterpol('Base CDI'!$H$4:$H$28,'Base CDI'!$I$4:$I$29,S290,"Cubic","Extrapolate=Linear","MultiX=Average","Skip=True","Sort=True")</f>
        <v>14.012138894926345</v>
      </c>
    </row>
    <row r="291" spans="16:21" x14ac:dyDescent="0.25">
      <c r="P291" s="10">
        <v>34929</v>
      </c>
      <c r="Q291">
        <v>1.7324930000000001</v>
      </c>
      <c r="S291" s="42">
        <f t="shared" ca="1" si="10"/>
        <v>46311</v>
      </c>
      <c r="T291" s="43">
        <f ca="1">_xll.BInterpol('Base CDI'!$H$4:$H$28,'Base CDI'!$J$4:$J$29,S291,"Cubic","Extrapolate=Linear","MultiX=Average","Skip=True","Sort=True")</f>
        <v>14.069039946784192</v>
      </c>
      <c r="U291" s="43">
        <f ca="1">_xll.BInterpol('Base CDI'!$H$4:$H$28,'Base CDI'!$I$4:$I$29,S291,"Cubic","Extrapolate=Linear","MultiX=Average","Skip=True","Sort=True")</f>
        <v>14.00790491469947</v>
      </c>
    </row>
    <row r="292" spans="16:21" x14ac:dyDescent="0.25">
      <c r="P292" s="10">
        <v>34932</v>
      </c>
      <c r="Q292">
        <v>1.7352879999999999</v>
      </c>
      <c r="S292" s="42">
        <f t="shared" ca="1" si="10"/>
        <v>46312</v>
      </c>
      <c r="T292" s="43">
        <f ca="1">_xll.BInterpol('Base CDI'!$H$4:$H$28,'Base CDI'!$J$4:$J$29,S292,"Cubic","Extrapolate=Linear","MultiX=Average","Skip=True","Sort=True")</f>
        <v>14.064553859168052</v>
      </c>
      <c r="U292" s="43">
        <f ca="1">_xll.BInterpol('Base CDI'!$H$4:$H$28,'Base CDI'!$I$4:$I$29,S292,"Cubic","Extrapolate=Linear","MultiX=Average","Skip=True","Sort=True")</f>
        <v>14.003677328094978</v>
      </c>
    </row>
    <row r="293" spans="16:21" x14ac:dyDescent="0.25">
      <c r="P293" s="10">
        <v>34933</v>
      </c>
      <c r="Q293">
        <v>1.7380880000000001</v>
      </c>
      <c r="S293" s="42">
        <f t="shared" ca="1" si="10"/>
        <v>46313</v>
      </c>
      <c r="T293" s="43">
        <f ca="1">_xll.BInterpol('Base CDI'!$H$4:$H$28,'Base CDI'!$J$4:$J$29,S293,"Cubic","Extrapolate=Linear","MultiX=Average","Skip=True","Sort=True")</f>
        <v>14.06006831667284</v>
      </c>
      <c r="U293" s="43">
        <f ca="1">_xll.BInterpol('Base CDI'!$H$4:$H$28,'Base CDI'!$I$4:$I$29,S293,"Cubic","Extrapolate=Linear","MultiX=Average","Skip=True","Sort=True")</f>
        <v>13.999456194866349</v>
      </c>
    </row>
    <row r="294" spans="16:21" x14ac:dyDescent="0.25">
      <c r="P294" s="10">
        <v>34934</v>
      </c>
      <c r="Q294">
        <v>1.7408920000000001</v>
      </c>
      <c r="S294" s="42">
        <f t="shared" ca="1" si="10"/>
        <v>46314</v>
      </c>
      <c r="T294" s="43">
        <f ca="1">_xll.BInterpol('Base CDI'!$H$4:$H$28,'Base CDI'!$J$4:$J$29,S294,"Cubic","Extrapolate=Linear","MultiX=Average","Skip=True","Sort=True")</f>
        <v>14.055583515555623</v>
      </c>
      <c r="U294" s="43">
        <f ca="1">_xll.BInterpol('Base CDI'!$H$4:$H$28,'Base CDI'!$I$4:$I$29,S294,"Cubic","Extrapolate=Linear","MultiX=Average","Skip=True","Sort=True")</f>
        <v>13.995241574767062</v>
      </c>
    </row>
    <row r="295" spans="16:21" x14ac:dyDescent="0.25">
      <c r="P295" s="10">
        <v>34935</v>
      </c>
      <c r="Q295">
        <v>1.7437</v>
      </c>
      <c r="S295" s="42">
        <f t="shared" ca="1" si="10"/>
        <v>46315</v>
      </c>
      <c r="T295" s="43">
        <f ca="1">_xll.BInterpol('Base CDI'!$H$4:$H$28,'Base CDI'!$J$4:$J$29,S295,"Cubic","Extrapolate=Linear","MultiX=Average","Skip=True","Sort=True")</f>
        <v>14.051099652073464</v>
      </c>
      <c r="U295" s="43">
        <f ca="1">_xll.BInterpol('Base CDI'!$H$4:$H$28,'Base CDI'!$I$4:$I$29,S295,"Cubic","Extrapolate=Linear","MultiX=Average","Skip=True","Sort=True")</f>
        <v>13.9910335275506</v>
      </c>
    </row>
    <row r="296" spans="16:21" x14ac:dyDescent="0.25">
      <c r="P296" s="10">
        <v>34936</v>
      </c>
      <c r="Q296">
        <v>1.746513</v>
      </c>
      <c r="S296" s="42">
        <f t="shared" ca="1" si="10"/>
        <v>46316</v>
      </c>
      <c r="T296" s="43">
        <f ca="1">_xll.BInterpol('Base CDI'!$H$4:$H$28,'Base CDI'!$J$4:$J$29,S296,"Cubic","Extrapolate=Linear","MultiX=Average","Skip=True","Sort=True")</f>
        <v>14.046616922483429</v>
      </c>
      <c r="U296" s="43">
        <f ca="1">_xll.BInterpol('Base CDI'!$H$4:$H$28,'Base CDI'!$I$4:$I$29,S296,"Cubic","Extrapolate=Linear","MultiX=Average","Skip=True","Sort=True")</f>
        <v>13.98683211297044</v>
      </c>
    </row>
    <row r="297" spans="16:21" x14ac:dyDescent="0.25">
      <c r="P297" s="10">
        <v>34939</v>
      </c>
      <c r="Q297">
        <v>1.749331</v>
      </c>
      <c r="S297" s="42">
        <f t="shared" ca="1" si="10"/>
        <v>46317</v>
      </c>
      <c r="T297" s="43">
        <f ca="1">_xll.BInterpol('Base CDI'!$H$4:$H$28,'Base CDI'!$J$4:$J$29,S297,"Cubic","Extrapolate=Linear","MultiX=Average","Skip=True","Sort=True")</f>
        <v>14.042135523042576</v>
      </c>
      <c r="U297" s="43">
        <f ca="1">_xll.BInterpol('Base CDI'!$H$4:$H$28,'Base CDI'!$I$4:$I$29,S297,"Cubic","Extrapolate=Linear","MultiX=Average","Skip=True","Sort=True")</f>
        <v>13.982637390780063</v>
      </c>
    </row>
    <row r="298" spans="16:21" x14ac:dyDescent="0.25">
      <c r="P298" s="10">
        <v>34940</v>
      </c>
      <c r="Q298">
        <v>1.752148</v>
      </c>
      <c r="S298" s="42">
        <f t="shared" ca="1" si="10"/>
        <v>46318</v>
      </c>
      <c r="T298" s="43">
        <f ca="1">_xll.BInterpol('Base CDI'!$H$4:$H$28,'Base CDI'!$J$4:$J$29,S298,"Cubic","Extrapolate=Linear","MultiX=Average","Skip=True","Sort=True")</f>
        <v>14.037655650007975</v>
      </c>
      <c r="U298" s="43">
        <f ca="1">_xll.BInterpol('Base CDI'!$H$4:$H$28,'Base CDI'!$I$4:$I$29,S298,"Cubic","Extrapolate=Linear","MultiX=Average","Skip=True","Sort=True")</f>
        <v>13.97844942073295</v>
      </c>
    </row>
    <row r="299" spans="16:21" x14ac:dyDescent="0.25">
      <c r="P299" s="10">
        <v>34941</v>
      </c>
      <c r="Q299">
        <v>1.754969</v>
      </c>
      <c r="S299" s="42">
        <f t="shared" ca="1" si="10"/>
        <v>46319</v>
      </c>
      <c r="T299" s="43">
        <f ca="1">_xll.BInterpol('Base CDI'!$H$4:$H$28,'Base CDI'!$J$4:$J$29,S299,"Cubic","Extrapolate=Linear","MultiX=Average","Skip=True","Sort=True")</f>
        <v>14.033177499636686</v>
      </c>
      <c r="U299" s="43">
        <f ca="1">_xll.BInterpol('Base CDI'!$H$4:$H$28,'Base CDI'!$I$4:$I$29,S299,"Cubic","Extrapolate=Linear","MultiX=Average","Skip=True","Sort=True")</f>
        <v>13.974268262582582</v>
      </c>
    </row>
    <row r="300" spans="16:21" x14ac:dyDescent="0.25">
      <c r="P300" s="10">
        <v>34942</v>
      </c>
      <c r="Q300">
        <v>1.7577940000000001</v>
      </c>
      <c r="S300" s="42">
        <f t="shared" ca="1" si="10"/>
        <v>46320</v>
      </c>
      <c r="T300" s="43">
        <f ca="1">_xll.BInterpol('Base CDI'!$H$4:$H$28,'Base CDI'!$J$4:$J$29,S300,"Cubic","Extrapolate=Linear","MultiX=Average","Skip=True","Sort=True")</f>
        <v>14.028701268185776</v>
      </c>
      <c r="U300" s="43">
        <f ca="1">_xll.BInterpol('Base CDI'!$H$4:$H$28,'Base CDI'!$I$4:$I$29,S300,"Cubic","Extrapolate=Linear","MultiX=Average","Skip=True","Sort=True")</f>
        <v>13.970093976082437</v>
      </c>
    </row>
    <row r="301" spans="16:21" x14ac:dyDescent="0.25">
      <c r="P301" s="10">
        <v>34943</v>
      </c>
      <c r="Q301">
        <v>1.7606360000000001</v>
      </c>
      <c r="S301" s="42">
        <f t="shared" ca="1" si="10"/>
        <v>46321</v>
      </c>
      <c r="T301" s="43">
        <f ca="1">_xll.BInterpol('Base CDI'!$H$4:$H$28,'Base CDI'!$J$4:$J$29,S301,"Cubic","Extrapolate=Linear","MultiX=Average","Skip=True","Sort=True")</f>
        <v>14.024227151912307</v>
      </c>
      <c r="U301" s="43">
        <f ca="1">_xll.BInterpol('Base CDI'!$H$4:$H$28,'Base CDI'!$I$4:$I$29,S301,"Cubic","Extrapolate=Linear","MultiX=Average","Skip=True","Sort=True")</f>
        <v>13.965926620985995</v>
      </c>
    </row>
    <row r="302" spans="16:21" x14ac:dyDescent="0.25">
      <c r="P302" s="10">
        <v>34946</v>
      </c>
      <c r="Q302">
        <v>1.763482</v>
      </c>
      <c r="S302" s="42">
        <f t="shared" ca="1" si="10"/>
        <v>46322</v>
      </c>
      <c r="T302" s="43">
        <f ca="1">_xll.BInterpol('Base CDI'!$H$4:$H$28,'Base CDI'!$J$4:$J$29,S302,"Cubic","Extrapolate=Linear","MultiX=Average","Skip=True","Sort=True")</f>
        <v>14.019755347073341</v>
      </c>
      <c r="U302" s="43">
        <f ca="1">_xll.BInterpol('Base CDI'!$H$4:$H$28,'Base CDI'!$I$4:$I$29,S302,"Cubic","Extrapolate=Linear","MultiX=Average","Skip=True","Sort=True")</f>
        <v>13.961766257046738</v>
      </c>
    </row>
    <row r="303" spans="16:21" x14ac:dyDescent="0.25">
      <c r="P303" s="10">
        <v>34947</v>
      </c>
      <c r="Q303">
        <v>1.7663329999999999</v>
      </c>
      <c r="S303" s="42">
        <f t="shared" ca="1" si="10"/>
        <v>46323</v>
      </c>
      <c r="T303" s="43">
        <f ca="1">_xll.BInterpol('Base CDI'!$H$4:$H$28,'Base CDI'!$J$4:$J$29,S303,"Cubic","Extrapolate=Linear","MultiX=Average","Skip=True","Sort=True")</f>
        <v>14.015286049925946</v>
      </c>
      <c r="U303" s="43">
        <f ca="1">_xll.BInterpol('Base CDI'!$H$4:$H$28,'Base CDI'!$I$4:$I$29,S303,"Cubic","Extrapolate=Linear","MultiX=Average","Skip=True","Sort=True")</f>
        <v>13.957612944018148</v>
      </c>
    </row>
    <row r="304" spans="16:21" x14ac:dyDescent="0.25">
      <c r="P304" s="10">
        <v>34948</v>
      </c>
      <c r="Q304">
        <v>1.769183</v>
      </c>
      <c r="S304" s="42">
        <f t="shared" ca="1" si="10"/>
        <v>46324</v>
      </c>
      <c r="T304" s="43">
        <f ca="1">_xll.BInterpol('Base CDI'!$H$4:$H$28,'Base CDI'!$J$4:$J$29,S304,"Cubic","Extrapolate=Linear","MultiX=Average","Skip=True","Sort=True")</f>
        <v>14.010819456727182</v>
      </c>
      <c r="U304" s="43">
        <f ca="1">_xll.BInterpol('Base CDI'!$H$4:$H$28,'Base CDI'!$I$4:$I$29,S304,"Cubic","Extrapolate=Linear","MultiX=Average","Skip=True","Sort=True")</f>
        <v>13.953466741653701</v>
      </c>
    </row>
    <row r="305" spans="16:21" x14ac:dyDescent="0.25">
      <c r="P305" s="10">
        <v>34950</v>
      </c>
      <c r="Q305">
        <v>1.7720370000000001</v>
      </c>
      <c r="S305" s="42">
        <f t="shared" ca="1" si="10"/>
        <v>46325</v>
      </c>
      <c r="T305" s="43">
        <f ca="1">_xll.BInterpol('Base CDI'!$H$4:$H$28,'Base CDI'!$J$4:$J$29,S305,"Cubic","Extrapolate=Linear","MultiX=Average","Skip=True","Sort=True")</f>
        <v>14.006355763734117</v>
      </c>
      <c r="U305" s="43">
        <f ca="1">_xll.BInterpol('Base CDI'!$H$4:$H$28,'Base CDI'!$I$4:$I$29,S305,"Cubic","Extrapolate=Linear","MultiX=Average","Skip=True","Sort=True")</f>
        <v>13.94932770970688</v>
      </c>
    </row>
    <row r="306" spans="16:21" x14ac:dyDescent="0.25">
      <c r="P306" s="10">
        <v>34953</v>
      </c>
      <c r="Q306">
        <v>1.774896</v>
      </c>
      <c r="S306" s="42">
        <f t="shared" ca="1" si="10"/>
        <v>46326</v>
      </c>
      <c r="T306" s="43">
        <f ca="1">_xll.BInterpol('Base CDI'!$H$4:$H$28,'Base CDI'!$J$4:$J$29,S306,"Cubic","Extrapolate=Linear","MultiX=Average","Skip=True","Sort=True")</f>
        <v>14.001895167203811</v>
      </c>
      <c r="U306" s="43">
        <f ca="1">_xll.BInterpol('Base CDI'!$H$4:$H$28,'Base CDI'!$I$4:$I$29,S306,"Cubic","Extrapolate=Linear","MultiX=Average","Skip=True","Sort=True")</f>
        <v>13.945195907931163</v>
      </c>
    </row>
    <row r="307" spans="16:21" x14ac:dyDescent="0.25">
      <c r="P307" s="10">
        <v>34954</v>
      </c>
      <c r="Q307">
        <v>1.77776</v>
      </c>
      <c r="S307" s="42">
        <f t="shared" ca="1" si="10"/>
        <v>46327</v>
      </c>
      <c r="T307" s="43">
        <f ca="1">_xll.BInterpol('Base CDI'!$H$4:$H$28,'Base CDI'!$J$4:$J$29,S307,"Cubic","Extrapolate=Linear","MultiX=Average","Skip=True","Sort=True")</f>
        <v>13.99743786339333</v>
      </c>
      <c r="U307" s="43">
        <f ca="1">_xll.BInterpol('Base CDI'!$H$4:$H$28,'Base CDI'!$I$4:$I$29,S307,"Cubic","Extrapolate=Linear","MultiX=Average","Skip=True","Sort=True")</f>
        <v>13.941071396080034</v>
      </c>
    </row>
    <row r="308" spans="16:21" x14ac:dyDescent="0.25">
      <c r="P308" s="10">
        <v>34955</v>
      </c>
      <c r="Q308">
        <v>1.7806280000000001</v>
      </c>
      <c r="S308" s="42">
        <f t="shared" ca="1" si="10"/>
        <v>46328</v>
      </c>
      <c r="T308" s="43">
        <f ca="1">_xll.BInterpol('Base CDI'!$H$4:$H$28,'Base CDI'!$J$4:$J$29,S308,"Cubic","Extrapolate=Linear","MultiX=Average","Skip=True","Sort=True")</f>
        <v>13.992984048559737</v>
      </c>
      <c r="U308" s="43">
        <f ca="1">_xll.BInterpol('Base CDI'!$H$4:$H$28,'Base CDI'!$I$4:$I$29,S308,"Cubic","Extrapolate=Linear","MultiX=Average","Skip=True","Sort=True")</f>
        <v>13.936954233906969</v>
      </c>
    </row>
    <row r="309" spans="16:21" x14ac:dyDescent="0.25">
      <c r="P309" s="10">
        <v>34956</v>
      </c>
      <c r="Q309">
        <v>1.7835000000000001</v>
      </c>
      <c r="S309" s="42">
        <f t="shared" ca="1" si="10"/>
        <v>46329</v>
      </c>
      <c r="T309" s="43">
        <f ca="1">_xll.BInterpol('Base CDI'!$H$4:$H$28,'Base CDI'!$J$4:$J$29,S309,"Cubic","Extrapolate=Linear","MultiX=Average","Skip=True","Sort=True")</f>
        <v>13.988533918960096</v>
      </c>
      <c r="U309" s="43">
        <f ca="1">_xll.BInterpol('Base CDI'!$H$4:$H$28,'Base CDI'!$I$4:$I$29,S309,"Cubic","Extrapolate=Linear","MultiX=Average","Skip=True","Sort=True")</f>
        <v>13.93284448116545</v>
      </c>
    </row>
    <row r="310" spans="16:21" x14ac:dyDescent="0.25">
      <c r="P310" s="10">
        <v>34957</v>
      </c>
      <c r="Q310">
        <v>1.7863720000000001</v>
      </c>
      <c r="S310" s="42">
        <f t="shared" ca="1" si="10"/>
        <v>46330</v>
      </c>
      <c r="T310" s="43">
        <f ca="1">_xll.BInterpol('Base CDI'!$H$4:$H$28,'Base CDI'!$J$4:$J$29,S310,"Cubic","Extrapolate=Linear","MultiX=Average","Skip=True","Sort=True")</f>
        <v>13.984087670851471</v>
      </c>
      <c r="U310" s="43">
        <f ca="1">_xll.BInterpol('Base CDI'!$H$4:$H$28,'Base CDI'!$I$4:$I$29,S310,"Cubic","Extrapolate=Linear","MultiX=Average","Skip=True","Sort=True")</f>
        <v>13.928742197608956</v>
      </c>
    </row>
    <row r="311" spans="16:21" x14ac:dyDescent="0.25">
      <c r="P311" s="10">
        <v>34960</v>
      </c>
      <c r="Q311">
        <v>1.7892479999999999</v>
      </c>
      <c r="S311" s="42">
        <f t="shared" ca="1" si="10"/>
        <v>46331</v>
      </c>
      <c r="T311" s="43">
        <f ca="1">_xll.BInterpol('Base CDI'!$H$4:$H$28,'Base CDI'!$J$4:$J$29,S311,"Cubic","Extrapolate=Linear","MultiX=Average","Skip=True","Sort=True")</f>
        <v>13.979645500490927</v>
      </c>
      <c r="U311" s="43">
        <f ca="1">_xll.BInterpol('Base CDI'!$H$4:$H$28,'Base CDI'!$I$4:$I$29,S311,"Cubic","Extrapolate=Linear","MultiX=Average","Skip=True","Sort=True")</f>
        <v>13.92464744299097</v>
      </c>
    </row>
    <row r="312" spans="16:21" x14ac:dyDescent="0.25">
      <c r="P312" s="10">
        <v>34961</v>
      </c>
      <c r="Q312">
        <v>1.7921290000000001</v>
      </c>
      <c r="S312" s="42">
        <f t="shared" ca="1" si="10"/>
        <v>46332</v>
      </c>
      <c r="T312" s="43">
        <f ca="1">_xll.BInterpol('Base CDI'!$H$4:$H$28,'Base CDI'!$J$4:$J$29,S312,"Cubic","Extrapolate=Linear","MultiX=Average","Skip=True","Sort=True")</f>
        <v>13.975207604135525</v>
      </c>
      <c r="U312" s="43">
        <f ca="1">_xll.BInterpol('Base CDI'!$H$4:$H$28,'Base CDI'!$I$4:$I$29,S312,"Cubic","Extrapolate=Linear","MultiX=Average","Skip=True","Sort=True")</f>
        <v>13.920560277064972</v>
      </c>
    </row>
    <row r="313" spans="16:21" x14ac:dyDescent="0.25">
      <c r="P313" s="10">
        <v>34962</v>
      </c>
      <c r="Q313">
        <v>1.7950140000000001</v>
      </c>
      <c r="S313" s="42">
        <f t="shared" ca="1" si="10"/>
        <v>46333</v>
      </c>
      <c r="T313" s="43">
        <f ca="1">_xll.BInterpol('Base CDI'!$H$4:$H$28,'Base CDI'!$J$4:$J$29,S313,"Cubic","Extrapolate=Linear","MultiX=Average","Skip=True","Sort=True")</f>
        <v>13.970774178042332</v>
      </c>
      <c r="U313" s="43">
        <f ca="1">_xll.BInterpol('Base CDI'!$H$4:$H$28,'Base CDI'!$I$4:$I$29,S313,"Cubic","Extrapolate=Linear","MultiX=Average","Skip=True","Sort=True")</f>
        <v>13.916480759584438</v>
      </c>
    </row>
    <row r="314" spans="16:21" x14ac:dyDescent="0.25">
      <c r="P314" s="10">
        <v>34963</v>
      </c>
      <c r="Q314">
        <v>1.7979039999999999</v>
      </c>
      <c r="S314" s="42">
        <f t="shared" ca="1" si="10"/>
        <v>46334</v>
      </c>
      <c r="T314" s="43">
        <f ca="1">_xll.BInterpol('Base CDI'!$H$4:$H$28,'Base CDI'!$J$4:$J$29,S314,"Cubic","Extrapolate=Linear","MultiX=Average","Skip=True","Sort=True")</f>
        <v>13.966345418468411</v>
      </c>
      <c r="U314" s="43">
        <f ca="1">_xll.BInterpol('Base CDI'!$H$4:$H$28,'Base CDI'!$I$4:$I$29,S314,"Cubic","Extrapolate=Linear","MultiX=Average","Skip=True","Sort=True")</f>
        <v>13.912408950302853</v>
      </c>
    </row>
    <row r="315" spans="16:21" x14ac:dyDescent="0.25">
      <c r="P315" s="10">
        <v>34964</v>
      </c>
      <c r="Q315">
        <v>1.8007979999999999</v>
      </c>
      <c r="S315" s="42">
        <f t="shared" ca="1" si="10"/>
        <v>46335</v>
      </c>
      <c r="T315" s="43">
        <f ca="1">_xll.BInterpol('Base CDI'!$H$4:$H$28,'Base CDI'!$J$4:$J$29,S315,"Cubic","Extrapolate=Linear","MultiX=Average","Skip=True","Sort=True")</f>
        <v>13.961921521670824</v>
      </c>
      <c r="U315" s="43">
        <f ca="1">_xll.BInterpol('Base CDI'!$H$4:$H$28,'Base CDI'!$I$4:$I$29,S315,"Cubic","Extrapolate=Linear","MultiX=Average","Skip=True","Sort=True")</f>
        <v>13.908344908973694</v>
      </c>
    </row>
    <row r="316" spans="16:21" x14ac:dyDescent="0.25">
      <c r="P316" s="10">
        <v>34967</v>
      </c>
      <c r="Q316">
        <v>1.803698</v>
      </c>
      <c r="S316" s="42">
        <f t="shared" ca="1" si="10"/>
        <v>46336</v>
      </c>
      <c r="T316" s="43">
        <f ca="1">_xll.BInterpol('Base CDI'!$H$4:$H$28,'Base CDI'!$J$4:$J$29,S316,"Cubic","Extrapolate=Linear","MultiX=Average","Skip=True","Sort=True")</f>
        <v>13.957502683906636</v>
      </c>
      <c r="U316" s="43">
        <f ca="1">_xll.BInterpol('Base CDI'!$H$4:$H$28,'Base CDI'!$I$4:$I$29,S316,"Cubic","Extrapolate=Linear","MultiX=Average","Skip=True","Sort=True")</f>
        <v>13.904288695350443</v>
      </c>
    </row>
    <row r="317" spans="16:21" x14ac:dyDescent="0.25">
      <c r="P317" s="10">
        <v>34968</v>
      </c>
      <c r="Q317">
        <v>1.806602</v>
      </c>
      <c r="S317" s="42">
        <f t="shared" ca="1" si="10"/>
        <v>46337</v>
      </c>
      <c r="T317" s="43">
        <f ca="1">_xll.BInterpol('Base CDI'!$H$4:$H$28,'Base CDI'!$J$4:$J$29,S317,"Cubic","Extrapolate=Linear","MultiX=Average","Skip=True","Sort=True")</f>
        <v>13.953089101432912</v>
      </c>
      <c r="U317" s="43">
        <f ca="1">_xll.BInterpol('Base CDI'!$H$4:$H$28,'Base CDI'!$I$4:$I$29,S317,"Cubic","Extrapolate=Linear","MultiX=Average","Skip=True","Sort=True")</f>
        <v>13.900240369186578</v>
      </c>
    </row>
    <row r="318" spans="16:21" x14ac:dyDescent="0.25">
      <c r="P318" s="10">
        <v>34969</v>
      </c>
      <c r="Q318">
        <v>1.80951</v>
      </c>
      <c r="S318" s="42">
        <f t="shared" ca="1" si="10"/>
        <v>46338</v>
      </c>
      <c r="T318" s="43">
        <f ca="1">_xll.BInterpol('Base CDI'!$H$4:$H$28,'Base CDI'!$J$4:$J$29,S318,"Cubic","Extrapolate=Linear","MultiX=Average","Skip=True","Sort=True")</f>
        <v>13.948680970506715</v>
      </c>
      <c r="U318" s="43">
        <f ca="1">_xll.BInterpol('Base CDI'!$H$4:$H$28,'Base CDI'!$I$4:$I$29,S318,"Cubic","Extrapolate=Linear","MultiX=Average","Skip=True","Sort=True")</f>
        <v>13.896199990235583</v>
      </c>
    </row>
    <row r="319" spans="16:21" x14ac:dyDescent="0.25">
      <c r="P319" s="10">
        <v>34970</v>
      </c>
      <c r="Q319">
        <v>1.812424</v>
      </c>
      <c r="S319" s="42">
        <f t="shared" ca="1" si="10"/>
        <v>46339</v>
      </c>
      <c r="T319" s="43">
        <f ca="1">_xll.BInterpol('Base CDI'!$H$4:$H$28,'Base CDI'!$J$4:$J$29,S319,"Cubic","Extrapolate=Linear","MultiX=Average","Skip=True","Sort=True")</f>
        <v>13.944278487385109</v>
      </c>
      <c r="U319" s="43">
        <f ca="1">_xll.BInterpol('Base CDI'!$H$4:$H$28,'Base CDI'!$I$4:$I$29,S319,"Cubic","Extrapolate=Linear","MultiX=Average","Skip=True","Sort=True")</f>
        <v>13.892167618250935</v>
      </c>
    </row>
    <row r="320" spans="16:21" x14ac:dyDescent="0.25">
      <c r="P320" s="10">
        <v>34971</v>
      </c>
      <c r="Q320">
        <v>1.815293</v>
      </c>
      <c r="S320" s="42">
        <f t="shared" ca="1" si="10"/>
        <v>46340</v>
      </c>
      <c r="T320" s="43">
        <f ca="1">_xll.BInterpol('Base CDI'!$H$4:$H$28,'Base CDI'!$J$4:$J$29,S320,"Cubic","Extrapolate=Linear","MultiX=Average","Skip=True","Sort=True")</f>
        <v>13.939881848325157</v>
      </c>
      <c r="U320" s="43">
        <f ca="1">_xll.BInterpol('Base CDI'!$H$4:$H$28,'Base CDI'!$I$4:$I$29,S320,"Cubic","Extrapolate=Linear","MultiX=Average","Skip=True","Sort=True")</f>
        <v>13.888143312986116</v>
      </c>
    </row>
    <row r="321" spans="16:21" x14ac:dyDescent="0.25">
      <c r="P321" s="10">
        <v>34974</v>
      </c>
      <c r="Q321">
        <v>1.8179069999999999</v>
      </c>
      <c r="S321" s="42">
        <f t="shared" ca="1" si="10"/>
        <v>46341</v>
      </c>
      <c r="T321" s="43">
        <f ca="1">_xll.BInterpol('Base CDI'!$H$4:$H$28,'Base CDI'!$J$4:$J$29,S321,"Cubic","Extrapolate=Linear","MultiX=Average","Skip=True","Sort=True")</f>
        <v>13.935491249583924</v>
      </c>
      <c r="U321" s="43">
        <f ca="1">_xll.BInterpol('Base CDI'!$H$4:$H$28,'Base CDI'!$I$4:$I$29,S321,"Cubic","Extrapolate=Linear","MultiX=Average","Skip=True","Sort=True")</f>
        <v>13.884127134194605</v>
      </c>
    </row>
    <row r="322" spans="16:21" x14ac:dyDescent="0.25">
      <c r="P322" s="10">
        <v>34975</v>
      </c>
      <c r="Q322">
        <v>1.8205249999999999</v>
      </c>
      <c r="S322" s="42">
        <f t="shared" ca="1" si="10"/>
        <v>46342</v>
      </c>
      <c r="T322" s="43">
        <f ca="1">_xll.BInterpol('Base CDI'!$H$4:$H$28,'Base CDI'!$J$4:$J$29,S322,"Cubic","Extrapolate=Linear","MultiX=Average","Skip=True","Sort=True")</f>
        <v>13.931106887418474</v>
      </c>
      <c r="U322" s="43">
        <f ca="1">_xll.BInterpol('Base CDI'!$H$4:$H$28,'Base CDI'!$I$4:$I$29,S322,"Cubic","Extrapolate=Linear","MultiX=Average","Skip=True","Sort=True")</f>
        <v>13.880119141629883</v>
      </c>
    </row>
    <row r="323" spans="16:21" x14ac:dyDescent="0.25">
      <c r="P323" s="10">
        <v>34976</v>
      </c>
      <c r="Q323">
        <v>1.823153</v>
      </c>
      <c r="S323" s="42">
        <f t="shared" ca="1" si="10"/>
        <v>46343</v>
      </c>
      <c r="T323" s="43">
        <f ca="1">_xll.BInterpol('Base CDI'!$H$4:$H$28,'Base CDI'!$J$4:$J$29,S323,"Cubic","Extrapolate=Linear","MultiX=Average","Skip=True","Sort=True")</f>
        <v>13.926728958085869</v>
      </c>
      <c r="U323" s="43">
        <f ca="1">_xll.BInterpol('Base CDI'!$H$4:$H$28,'Base CDI'!$I$4:$I$29,S323,"Cubic","Extrapolate=Linear","MultiX=Average","Skip=True","Sort=True")</f>
        <v>13.87611939504543</v>
      </c>
    </row>
    <row r="324" spans="16:21" x14ac:dyDescent="0.25">
      <c r="P324" s="10">
        <v>34977</v>
      </c>
      <c r="Q324">
        <v>1.8257840000000001</v>
      </c>
      <c r="S324" s="42">
        <f t="shared" ca="1" si="10"/>
        <v>46344</v>
      </c>
      <c r="T324" s="43">
        <f ca="1">_xll.BInterpol('Base CDI'!$H$4:$H$28,'Base CDI'!$J$4:$J$29,S324,"Cubic","Extrapolate=Linear","MultiX=Average","Skip=True","Sort=True")</f>
        <v>13.922357657843175</v>
      </c>
      <c r="U324" s="43">
        <f ca="1">_xll.BInterpol('Base CDI'!$H$4:$H$28,'Base CDI'!$I$4:$I$29,S324,"Cubic","Extrapolate=Linear","MultiX=Average","Skip=True","Sort=True")</f>
        <v>13.872127954194726</v>
      </c>
    </row>
    <row r="325" spans="16:21" x14ac:dyDescent="0.25">
      <c r="P325" s="10">
        <v>34978</v>
      </c>
      <c r="Q325">
        <v>1.8284069999999999</v>
      </c>
      <c r="S325" s="42">
        <f t="shared" ca="1" si="10"/>
        <v>46345</v>
      </c>
      <c r="T325" s="43">
        <f ca="1">_xll.BInterpol('Base CDI'!$H$4:$H$28,'Base CDI'!$J$4:$J$29,S325,"Cubic","Extrapolate=Linear","MultiX=Average","Skip=True","Sort=True")</f>
        <v>13.917993182947455</v>
      </c>
      <c r="U325" s="43">
        <f ca="1">_xll.BInterpol('Base CDI'!$H$4:$H$28,'Base CDI'!$I$4:$I$29,S325,"Cubic","Extrapolate=Linear","MultiX=Average","Skip=True","Sort=True")</f>
        <v>13.86814487883125</v>
      </c>
    </row>
    <row r="326" spans="16:21" x14ac:dyDescent="0.25">
      <c r="P326" s="10">
        <v>34981</v>
      </c>
      <c r="Q326">
        <v>1.83101</v>
      </c>
      <c r="S326" s="42">
        <f t="shared" ca="1" si="10"/>
        <v>46346</v>
      </c>
      <c r="T326" s="43">
        <f ca="1">_xll.BInterpol('Base CDI'!$H$4:$H$28,'Base CDI'!$J$4:$J$29,S326,"Cubic","Extrapolate=Linear","MultiX=Average","Skip=True","Sort=True")</f>
        <v>13.913635729655773</v>
      </c>
      <c r="U326" s="43">
        <f ca="1">_xll.BInterpol('Base CDI'!$H$4:$H$28,'Base CDI'!$I$4:$I$29,S326,"Cubic","Extrapolate=Linear","MultiX=Average","Skip=True","Sort=True")</f>
        <v>13.864170228708485</v>
      </c>
    </row>
    <row r="327" spans="16:21" x14ac:dyDescent="0.25">
      <c r="P327" s="10">
        <v>34982</v>
      </c>
      <c r="Q327">
        <v>1.833604</v>
      </c>
      <c r="S327" s="42">
        <f t="shared" ca="1" si="10"/>
        <v>46347</v>
      </c>
      <c r="T327" s="43">
        <f ca="1">_xll.BInterpol('Base CDI'!$H$4:$H$28,'Base CDI'!$J$4:$J$29,S327,"Cubic","Extrapolate=Linear","MultiX=Average","Skip=True","Sort=True")</f>
        <v>13.909285494225195</v>
      </c>
      <c r="U327" s="43">
        <f ca="1">_xll.BInterpol('Base CDI'!$H$4:$H$28,'Base CDI'!$I$4:$I$29,S327,"Cubic","Extrapolate=Linear","MultiX=Average","Skip=True","Sort=True")</f>
        <v>13.860204063579911</v>
      </c>
    </row>
    <row r="328" spans="16:21" x14ac:dyDescent="0.25">
      <c r="P328" s="10">
        <v>34983</v>
      </c>
      <c r="Q328">
        <v>1.8362130000000001</v>
      </c>
      <c r="S328" s="42">
        <f t="shared" ca="1" si="10"/>
        <v>46348</v>
      </c>
      <c r="T328" s="43">
        <f ca="1">_xll.BInterpol('Base CDI'!$H$4:$H$28,'Base CDI'!$J$4:$J$29,S328,"Cubic","Extrapolate=Linear","MultiX=Average","Skip=True","Sort=True")</f>
        <v>13.90494267291278</v>
      </c>
      <c r="U328" s="43">
        <f ca="1">_xll.BInterpol('Base CDI'!$H$4:$H$28,'Base CDI'!$I$4:$I$29,S328,"Cubic","Extrapolate=Linear","MultiX=Average","Skip=True","Sort=True")</f>
        <v>13.856246443199005</v>
      </c>
    </row>
    <row r="329" spans="16:21" x14ac:dyDescent="0.25">
      <c r="P329" s="10">
        <v>34985</v>
      </c>
      <c r="Q329">
        <v>1.838827</v>
      </c>
      <c r="S329" s="42">
        <f t="shared" ca="1" si="10"/>
        <v>46349</v>
      </c>
      <c r="T329" s="43">
        <f ca="1">_xll.BInterpol('Base CDI'!$H$4:$H$28,'Base CDI'!$J$4:$J$29,S329,"Cubic","Extrapolate=Linear","MultiX=Average","Skip=True","Sort=True")</f>
        <v>13.900607461975595</v>
      </c>
      <c r="U329" s="43">
        <f ca="1">_xll.BInterpol('Base CDI'!$H$4:$H$28,'Base CDI'!$I$4:$I$29,S329,"Cubic","Extrapolate=Linear","MultiX=Average","Skip=True","Sort=True")</f>
        <v>13.852297427319249</v>
      </c>
    </row>
    <row r="330" spans="16:21" x14ac:dyDescent="0.25">
      <c r="P330" s="10">
        <v>34988</v>
      </c>
      <c r="Q330">
        <v>1.8414440000000001</v>
      </c>
      <c r="S330" s="42">
        <f t="shared" ca="1" si="10"/>
        <v>46350</v>
      </c>
      <c r="T330" s="43">
        <f ca="1">_xll.BInterpol('Base CDI'!$H$4:$H$28,'Base CDI'!$J$4:$J$29,S330,"Cubic","Extrapolate=Linear","MultiX=Average","Skip=True","Sort=True")</f>
        <v>13.896280057670703</v>
      </c>
      <c r="U330" s="43">
        <f ca="1">_xll.BInterpol('Base CDI'!$H$4:$H$28,'Base CDI'!$I$4:$I$29,S330,"Cubic","Extrapolate=Linear","MultiX=Average","Skip=True","Sort=True")</f>
        <v>13.848357075694123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1">S330+1</f>
        <v>46351</v>
      </c>
      <c r="T331" s="43">
        <f ca="1">_xll.BInterpol('Base CDI'!$H$4:$H$28,'Base CDI'!$J$4:$J$29,S331,"Cubic","Extrapolate=Linear","MultiX=Average","Skip=True","Sort=True")</f>
        <v>13.891960656255169</v>
      </c>
      <c r="U331" s="43">
        <f ca="1">_xll.BInterpol('Base CDI'!$H$4:$H$28,'Base CDI'!$I$4:$I$29,S331,"Cubic","Extrapolate=Linear","MultiX=Average","Skip=True","Sort=True")</f>
        <v>13.844425448077109</v>
      </c>
    </row>
    <row r="332" spans="16:21" x14ac:dyDescent="0.25">
      <c r="P332" s="10">
        <v>34990</v>
      </c>
      <c r="Q332">
        <v>1.846708</v>
      </c>
      <c r="S332" s="42">
        <f t="shared" ca="1" si="11"/>
        <v>46352</v>
      </c>
      <c r="T332" s="43">
        <f ca="1">_xll.BInterpol('Base CDI'!$H$4:$H$28,'Base CDI'!$J$4:$J$29,S332,"Cubic","Extrapolate=Linear","MultiX=Average","Skip=True","Sort=True")</f>
        <v>13.887649453986056</v>
      </c>
      <c r="U332" s="43">
        <f ca="1">_xll.BInterpol('Base CDI'!$H$4:$H$28,'Base CDI'!$I$4:$I$29,S332,"Cubic","Extrapolate=Linear","MultiX=Average","Skip=True","Sort=True")</f>
        <v>13.840502604221685</v>
      </c>
    </row>
    <row r="333" spans="16:21" x14ac:dyDescent="0.25">
      <c r="P333" s="10">
        <v>34991</v>
      </c>
      <c r="Q333">
        <v>1.8493919999999999</v>
      </c>
      <c r="S333" s="42">
        <f t="shared" ca="1" si="11"/>
        <v>46353</v>
      </c>
      <c r="T333" s="43">
        <f ca="1">_xll.BInterpol('Base CDI'!$H$4:$H$28,'Base CDI'!$J$4:$J$29,S333,"Cubic","Extrapolate=Linear","MultiX=Average","Skip=True","Sort=True")</f>
        <v>13.883346647120428</v>
      </c>
      <c r="U333" s="43">
        <f ca="1">_xll.BInterpol('Base CDI'!$H$4:$H$28,'Base CDI'!$I$4:$I$29,S333,"Cubic","Extrapolate=Linear","MultiX=Average","Skip=True","Sort=True")</f>
        <v>13.836588603881333</v>
      </c>
    </row>
    <row r="334" spans="16:21" x14ac:dyDescent="0.25">
      <c r="P334" s="10">
        <v>34992</v>
      </c>
      <c r="Q334">
        <v>1.8520799999999999</v>
      </c>
      <c r="S334" s="42">
        <f t="shared" ca="1" si="11"/>
        <v>46354</v>
      </c>
      <c r="T334" s="43">
        <f ca="1">_xll.BInterpol('Base CDI'!$H$4:$H$28,'Base CDI'!$J$4:$J$29,S334,"Cubic","Extrapolate=Linear","MultiX=Average","Skip=True","Sort=True")</f>
        <v>13.879052431915349</v>
      </c>
      <c r="U334" s="43">
        <f ca="1">_xll.BInterpol('Base CDI'!$H$4:$H$28,'Base CDI'!$I$4:$I$29,S334,"Cubic","Extrapolate=Linear","MultiX=Average","Skip=True","Sort=True")</f>
        <v>13.832683506809531</v>
      </c>
    </row>
    <row r="335" spans="16:21" x14ac:dyDescent="0.25">
      <c r="P335" s="10">
        <v>34995</v>
      </c>
      <c r="Q335">
        <v>1.854778</v>
      </c>
      <c r="S335" s="42">
        <f t="shared" ca="1" si="11"/>
        <v>46355</v>
      </c>
      <c r="T335" s="43">
        <f ca="1">_xll.BInterpol('Base CDI'!$H$4:$H$28,'Base CDI'!$J$4:$J$29,S335,"Cubic","Extrapolate=Linear","MultiX=Average","Skip=True","Sort=True")</f>
        <v>13.874767004627882</v>
      </c>
      <c r="U335" s="43">
        <f ca="1">_xll.BInterpol('Base CDI'!$H$4:$H$28,'Base CDI'!$I$4:$I$29,S335,"Cubic","Extrapolate=Linear","MultiX=Average","Skip=True","Sort=True")</f>
        <v>13.828787372759761</v>
      </c>
    </row>
    <row r="336" spans="16:21" x14ac:dyDescent="0.25">
      <c r="P336" s="10">
        <v>34996</v>
      </c>
      <c r="Q336">
        <v>1.85748</v>
      </c>
      <c r="S336" s="42">
        <f t="shared" ca="1" si="11"/>
        <v>46356</v>
      </c>
      <c r="T336" s="43">
        <f ca="1">_xll.BInterpol('Base CDI'!$H$4:$H$28,'Base CDI'!$J$4:$J$29,S336,"Cubic","Extrapolate=Linear","MultiX=Average","Skip=True","Sort=True")</f>
        <v>13.870490561515092</v>
      </c>
      <c r="U336" s="43">
        <f ca="1">_xll.BInterpol('Base CDI'!$H$4:$H$28,'Base CDI'!$I$4:$I$29,S336,"Cubic","Extrapolate=Linear","MultiX=Average","Skip=True","Sort=True")</f>
        <v>13.824900261485503</v>
      </c>
    </row>
    <row r="337" spans="16:21" x14ac:dyDescent="0.25">
      <c r="P337" s="10">
        <v>34997</v>
      </c>
      <c r="Q337">
        <v>1.8601669999999999</v>
      </c>
      <c r="S337" s="42">
        <f t="shared" ca="1" si="11"/>
        <v>46357</v>
      </c>
      <c r="T337" s="43">
        <f ca="1">_xll.BInterpol('Base CDI'!$H$4:$H$28,'Base CDI'!$J$4:$J$29,S337,"Cubic","Extrapolate=Linear","MultiX=Average","Skip=True","Sort=True")</f>
        <v>13.866223298834043</v>
      </c>
      <c r="U337" s="43">
        <f ca="1">_xll.BInterpol('Base CDI'!$H$4:$H$28,'Base CDI'!$I$4:$I$29,S337,"Cubic","Extrapolate=Linear","MultiX=Average","Skip=True","Sort=True")</f>
        <v>13.821022232740235</v>
      </c>
    </row>
    <row r="338" spans="16:21" x14ac:dyDescent="0.25">
      <c r="P338" s="10">
        <v>34998</v>
      </c>
      <c r="Q338">
        <v>1.862852</v>
      </c>
      <c r="S338" s="42">
        <f t="shared" ca="1" si="11"/>
        <v>46358</v>
      </c>
      <c r="T338" s="43">
        <f ca="1">_xll.BInterpol('Base CDI'!$H$4:$H$28,'Base CDI'!$J$4:$J$29,S338,"Cubic","Extrapolate=Linear","MultiX=Average","Skip=True","Sort=True")</f>
        <v>13.8619654128418</v>
      </c>
      <c r="U338" s="43">
        <f ca="1">_xll.BInterpol('Base CDI'!$H$4:$H$28,'Base CDI'!$I$4:$I$29,S338,"Cubic","Extrapolate=Linear","MultiX=Average","Skip=True","Sort=True")</f>
        <v>13.81715334627744</v>
      </c>
    </row>
    <row r="339" spans="16:21" x14ac:dyDescent="0.25">
      <c r="P339" s="10">
        <v>34999</v>
      </c>
      <c r="Q339">
        <v>1.865534</v>
      </c>
      <c r="S339" s="42">
        <f t="shared" ca="1" si="11"/>
        <v>46359</v>
      </c>
      <c r="T339" s="43">
        <f ca="1">_xll.BInterpol('Base CDI'!$H$4:$H$28,'Base CDI'!$J$4:$J$29,S339,"Cubic","Extrapolate=Linear","MultiX=Average","Skip=True","Sort=True")</f>
        <v>13.857717099795423</v>
      </c>
      <c r="U339" s="43">
        <f ca="1">_xll.BInterpol('Base CDI'!$H$4:$H$28,'Base CDI'!$I$4:$I$29,S339,"Cubic","Extrapolate=Linear","MultiX=Average","Skip=True","Sort=True")</f>
        <v>13.813293661850599</v>
      </c>
    </row>
    <row r="340" spans="16:21" x14ac:dyDescent="0.25">
      <c r="P340" s="10">
        <v>35002</v>
      </c>
      <c r="Q340">
        <v>1.868196</v>
      </c>
      <c r="S340" s="42">
        <f t="shared" ca="1" si="11"/>
        <v>46360</v>
      </c>
      <c r="T340" s="43">
        <f ca="1">_xll.BInterpol('Base CDI'!$H$4:$H$28,'Base CDI'!$J$4:$J$29,S340,"Cubic","Extrapolate=Linear","MultiX=Average","Skip=True","Sort=True")</f>
        <v>13.853478555951979</v>
      </c>
      <c r="U340" s="43">
        <f ca="1">_xll.BInterpol('Base CDI'!$H$4:$H$28,'Base CDI'!$I$4:$I$29,S340,"Cubic","Extrapolate=Linear","MultiX=Average","Skip=True","Sort=True")</f>
        <v>13.809443239213188</v>
      </c>
    </row>
    <row r="341" spans="16:21" x14ac:dyDescent="0.25">
      <c r="P341" s="10">
        <v>35003</v>
      </c>
      <c r="Q341">
        <v>1.870849</v>
      </c>
      <c r="S341" s="42">
        <f t="shared" ca="1" si="11"/>
        <v>46361</v>
      </c>
      <c r="T341" s="43">
        <f ca="1">_xll.BInterpol('Base CDI'!$H$4:$H$28,'Base CDI'!$J$4:$J$29,S341,"Cubic","Extrapolate=Linear","MultiX=Average","Skip=True","Sort=True")</f>
        <v>13.84924997756853</v>
      </c>
      <c r="U341" s="43">
        <f ca="1">_xll.BInterpol('Base CDI'!$H$4:$H$28,'Base CDI'!$I$4:$I$29,S341,"Cubic","Extrapolate=Linear","MultiX=Average","Skip=True","Sort=True")</f>
        <v>13.80560213811869</v>
      </c>
    </row>
    <row r="342" spans="16:21" x14ac:dyDescent="0.25">
      <c r="P342" s="10">
        <v>35004</v>
      </c>
      <c r="Q342">
        <v>1.8734740000000001</v>
      </c>
      <c r="S342" s="42">
        <f t="shared" ca="1" si="11"/>
        <v>46362</v>
      </c>
      <c r="T342" s="43">
        <f ca="1">_xll.BInterpol('Base CDI'!$H$4:$H$28,'Base CDI'!$J$4:$J$29,S342,"Cubic","Extrapolate=Linear","MultiX=Average","Skip=True","Sort=True")</f>
        <v>13.845031560902141</v>
      </c>
      <c r="U342" s="43">
        <f ca="1">_xll.BInterpol('Base CDI'!$H$4:$H$28,'Base CDI'!$I$4:$I$29,S342,"Cubic","Extrapolate=Linear","MultiX=Average","Skip=True","Sort=True")</f>
        <v>13.801770418320586</v>
      </c>
    </row>
    <row r="343" spans="16:21" x14ac:dyDescent="0.25">
      <c r="P343" s="10">
        <v>35006</v>
      </c>
      <c r="Q343">
        <v>1.876047</v>
      </c>
      <c r="S343" s="42">
        <f t="shared" ca="1" si="11"/>
        <v>46363</v>
      </c>
      <c r="T343" s="43">
        <f ca="1">_xll.BInterpol('Base CDI'!$H$4:$H$28,'Base CDI'!$J$4:$J$29,S343,"Cubic","Extrapolate=Linear","MultiX=Average","Skip=True","Sort=True")</f>
        <v>13.840823502209876</v>
      </c>
      <c r="U343" s="43">
        <f ca="1">_xll.BInterpol('Base CDI'!$H$4:$H$28,'Base CDI'!$I$4:$I$29,S343,"Cubic","Extrapolate=Linear","MultiX=Average","Skip=True","Sort=True")</f>
        <v>13.797948139572355</v>
      </c>
    </row>
    <row r="344" spans="16:21" x14ac:dyDescent="0.25">
      <c r="P344" s="10">
        <v>35009</v>
      </c>
      <c r="Q344">
        <v>1.8786290000000001</v>
      </c>
      <c r="S344" s="42">
        <f t="shared" ca="1" si="11"/>
        <v>46364</v>
      </c>
      <c r="T344" s="43">
        <f ca="1">_xll.BInterpol('Base CDI'!$H$4:$H$28,'Base CDI'!$J$4:$J$29,S344,"Cubic","Extrapolate=Linear","MultiX=Average","Skip=True","Sort=True")</f>
        <v>13.836625997748799</v>
      </c>
      <c r="U344" s="43">
        <f ca="1">_xll.BInterpol('Base CDI'!$H$4:$H$28,'Base CDI'!$I$4:$I$29,S344,"Cubic","Extrapolate=Linear","MultiX=Average","Skip=True","Sort=True")</f>
        <v>13.794135361627477</v>
      </c>
    </row>
    <row r="345" spans="16:21" x14ac:dyDescent="0.25">
      <c r="P345" s="10">
        <v>35010</v>
      </c>
      <c r="Q345">
        <v>1.8812409999999999</v>
      </c>
      <c r="S345" s="42">
        <f t="shared" ca="1" si="11"/>
        <v>46365</v>
      </c>
      <c r="T345" s="43">
        <f ca="1">_xll.BInterpol('Base CDI'!$H$4:$H$28,'Base CDI'!$J$4:$J$29,S345,"Cubic","Extrapolate=Linear","MultiX=Average","Skip=True","Sort=True")</f>
        <v>13.832439243775973</v>
      </c>
      <c r="U345" s="43">
        <f ca="1">_xll.BInterpol('Base CDI'!$H$4:$H$28,'Base CDI'!$I$4:$I$29,S345,"Cubic","Extrapolate=Linear","MultiX=Average","Skip=True","Sort=True")</f>
        <v>13.790332144239432</v>
      </c>
    </row>
    <row r="346" spans="16:21" x14ac:dyDescent="0.25">
      <c r="P346" s="10">
        <v>35011</v>
      </c>
      <c r="Q346">
        <v>1.883875</v>
      </c>
      <c r="S346" s="42">
        <f t="shared" ca="1" si="11"/>
        <v>46366</v>
      </c>
      <c r="T346" s="43">
        <f ca="1">_xll.BInterpol('Base CDI'!$H$4:$H$28,'Base CDI'!$J$4:$J$29,S346,"Cubic","Extrapolate=Linear","MultiX=Average","Skip=True","Sort=True")</f>
        <v>13.828263436548463</v>
      </c>
      <c r="U346" s="43">
        <f ca="1">_xll.BInterpol('Base CDI'!$H$4:$H$28,'Base CDI'!$I$4:$I$29,S346,"Cubic","Extrapolate=Linear","MultiX=Average","Skip=True","Sort=True")</f>
        <v>13.786538547161701</v>
      </c>
    </row>
    <row r="347" spans="16:21" x14ac:dyDescent="0.25">
      <c r="P347" s="10">
        <v>35012</v>
      </c>
      <c r="Q347">
        <v>1.8865559999999999</v>
      </c>
      <c r="S347" s="42">
        <f t="shared" ca="1" si="11"/>
        <v>46367</v>
      </c>
      <c r="T347" s="43">
        <f ca="1">_xll.BInterpol('Base CDI'!$H$4:$H$28,'Base CDI'!$J$4:$J$29,S347,"Cubic","Extrapolate=Linear","MultiX=Average","Skip=True","Sort=True")</f>
        <v>13.824098772323332</v>
      </c>
      <c r="U347" s="43">
        <f ca="1">_xll.BInterpol('Base CDI'!$H$4:$H$28,'Base CDI'!$I$4:$I$29,S347,"Cubic","Extrapolate=Linear","MultiX=Average","Skip=True","Sort=True")</f>
        <v>13.782754630147764</v>
      </c>
    </row>
    <row r="348" spans="16:21" x14ac:dyDescent="0.25">
      <c r="P348" s="10">
        <v>35013</v>
      </c>
      <c r="Q348">
        <v>1.889235</v>
      </c>
      <c r="S348" s="42">
        <f t="shared" ca="1" si="11"/>
        <v>46368</v>
      </c>
      <c r="T348" s="43">
        <f ca="1">_xll.BInterpol('Base CDI'!$H$4:$H$28,'Base CDI'!$J$4:$J$29,S348,"Cubic","Extrapolate=Linear","MultiX=Average","Skip=True","Sort=True")</f>
        <v>13.819945447357643</v>
      </c>
      <c r="U348" s="43">
        <f ca="1">_xll.BInterpol('Base CDI'!$H$4:$H$28,'Base CDI'!$I$4:$I$29,S348,"Cubic","Extrapolate=Linear","MultiX=Average","Skip=True","Sort=True")</f>
        <v>13.778980452951101</v>
      </c>
    </row>
    <row r="349" spans="16:21" x14ac:dyDescent="0.25">
      <c r="P349" s="10">
        <v>35016</v>
      </c>
      <c r="Q349">
        <v>1.8919429999999999</v>
      </c>
      <c r="S349" s="42">
        <f t="shared" ca="1" si="11"/>
        <v>46369</v>
      </c>
      <c r="T349" s="43">
        <f ca="1">_xll.BInterpol('Base CDI'!$H$4:$H$28,'Base CDI'!$J$4:$J$29,S349,"Cubic","Extrapolate=Linear","MultiX=Average","Skip=True","Sort=True")</f>
        <v>13.815803657908461</v>
      </c>
      <c r="U349" s="43">
        <f ca="1">_xll.BInterpol('Base CDI'!$H$4:$H$28,'Base CDI'!$I$4:$I$29,S349,"Cubic","Extrapolate=Linear","MultiX=Average","Skip=True","Sort=True")</f>
        <v>13.775216075325194</v>
      </c>
    </row>
    <row r="350" spans="16:21" x14ac:dyDescent="0.25">
      <c r="P350" s="10">
        <v>35017</v>
      </c>
      <c r="Q350">
        <v>1.8946670000000001</v>
      </c>
      <c r="S350" s="42">
        <f t="shared" ca="1" si="11"/>
        <v>46370</v>
      </c>
      <c r="T350" s="43">
        <f ca="1">_xll.BInterpol('Base CDI'!$H$4:$H$28,'Base CDI'!$J$4:$J$29,S350,"Cubic","Extrapolate=Linear","MultiX=Average","Skip=True","Sort=True")</f>
        <v>13.811673600232851</v>
      </c>
      <c r="U350" s="43">
        <f ca="1">_xll.BInterpol('Base CDI'!$H$4:$H$28,'Base CDI'!$I$4:$I$29,S350,"Cubic","Extrapolate=Linear","MultiX=Average","Skip=True","Sort=True")</f>
        <v>13.771461557023519</v>
      </c>
    </row>
    <row r="351" spans="16:21" x14ac:dyDescent="0.25">
      <c r="P351" s="10">
        <v>35019</v>
      </c>
      <c r="Q351">
        <v>1.8973949999999999</v>
      </c>
      <c r="S351" s="42">
        <f t="shared" ca="1" si="11"/>
        <v>46371</v>
      </c>
      <c r="T351" s="43">
        <f ca="1">_xll.BInterpol('Base CDI'!$H$4:$H$28,'Base CDI'!$J$4:$J$29,S351,"Cubic","Extrapolate=Linear","MultiX=Average","Skip=True","Sort=True")</f>
        <v>13.807555470587875</v>
      </c>
      <c r="U351" s="43">
        <f ca="1">_xll.BInterpol('Base CDI'!$H$4:$H$28,'Base CDI'!$I$4:$I$29,S351,"Cubic","Extrapolate=Linear","MultiX=Average","Skip=True","Sort=True")</f>
        <v>13.767716957799561</v>
      </c>
    </row>
    <row r="352" spans="16:21" x14ac:dyDescent="0.25">
      <c r="P352" s="10">
        <v>35020</v>
      </c>
      <c r="Q352">
        <v>1.900128</v>
      </c>
      <c r="S352" s="42">
        <f t="shared" ca="1" si="11"/>
        <v>46372</v>
      </c>
      <c r="T352" s="43">
        <f ca="1">_xll.BInterpol('Base CDI'!$H$4:$H$28,'Base CDI'!$J$4:$J$29,S352,"Cubic","Extrapolate=Linear","MultiX=Average","Skip=True","Sort=True")</f>
        <v>13.803449465230598</v>
      </c>
      <c r="U352" s="43">
        <f ca="1">_xll.BInterpol('Base CDI'!$H$4:$H$28,'Base CDI'!$I$4:$I$29,S352,"Cubic","Extrapolate=Linear","MultiX=Average","Skip=True","Sort=True")</f>
        <v>13.763982337406796</v>
      </c>
    </row>
    <row r="353" spans="16:21" x14ac:dyDescent="0.25">
      <c r="P353" s="10">
        <v>35023</v>
      </c>
      <c r="Q353">
        <v>1.9028640000000001</v>
      </c>
      <c r="S353" s="42">
        <f t="shared" ca="1" si="11"/>
        <v>46373</v>
      </c>
      <c r="T353" s="43">
        <f ca="1">_xll.BInterpol('Base CDI'!$H$4:$H$28,'Base CDI'!$J$4:$J$29,S353,"Cubic","Extrapolate=Linear","MultiX=Average","Skip=True","Sort=True")</f>
        <v>13.799355780418082</v>
      </c>
      <c r="U353" s="43">
        <f ca="1">_xll.BInterpol('Base CDI'!$H$4:$H$28,'Base CDI'!$I$4:$I$29,S353,"Cubic","Extrapolate=Linear","MultiX=Average","Skip=True","Sort=True")</f>
        <v>13.760257755598708</v>
      </c>
    </row>
    <row r="354" spans="16:21" x14ac:dyDescent="0.25">
      <c r="P354" s="10">
        <v>35024</v>
      </c>
      <c r="Q354">
        <v>1.905591</v>
      </c>
      <c r="S354" s="42">
        <f t="shared" ca="1" si="11"/>
        <v>46374</v>
      </c>
      <c r="T354" s="43">
        <f ca="1">_xll.BInterpol('Base CDI'!$H$4:$H$28,'Base CDI'!$J$4:$J$29,S354,"Cubic","Extrapolate=Linear","MultiX=Average","Skip=True","Sort=True")</f>
        <v>13.795274612407395</v>
      </c>
      <c r="U354" s="43">
        <f ca="1">_xll.BInterpol('Base CDI'!$H$4:$H$28,'Base CDI'!$I$4:$I$29,S354,"Cubic","Extrapolate=Linear","MultiX=Average","Skip=True","Sort=True")</f>
        <v>13.756543272128773</v>
      </c>
    </row>
    <row r="355" spans="16:21" x14ac:dyDescent="0.25">
      <c r="P355" s="10">
        <v>35025</v>
      </c>
      <c r="Q355">
        <v>1.9082269999999999</v>
      </c>
      <c r="S355" s="42">
        <f t="shared" ca="1" si="11"/>
        <v>46375</v>
      </c>
      <c r="T355" s="43">
        <f ca="1">_xll.BInterpol('Base CDI'!$H$4:$H$28,'Base CDI'!$J$4:$J$29,S355,"Cubic","Extrapolate=Linear","MultiX=Average","Skip=True","Sort=True")</f>
        <v>13.791206157455596</v>
      </c>
      <c r="U355" s="43">
        <f ca="1">_xll.BInterpol('Base CDI'!$H$4:$H$28,'Base CDI'!$I$4:$I$29,S355,"Cubic","Extrapolate=Linear","MultiX=Average","Skip=True","Sort=True")</f>
        <v>13.752838946750476</v>
      </c>
    </row>
    <row r="356" spans="16:21" x14ac:dyDescent="0.25">
      <c r="P356" s="10">
        <v>35026</v>
      </c>
      <c r="Q356">
        <v>1.910873</v>
      </c>
      <c r="S356" s="42">
        <f t="shared" ca="1" si="11"/>
        <v>46376</v>
      </c>
      <c r="T356" s="43">
        <f ca="1">_xll.BInterpol('Base CDI'!$H$4:$H$28,'Base CDI'!$J$4:$J$29,S356,"Cubic","Extrapolate=Linear","MultiX=Average","Skip=True","Sort=True")</f>
        <v>13.787150611819753</v>
      </c>
      <c r="U356" s="43">
        <f ca="1">_xll.BInterpol('Base CDI'!$H$4:$H$28,'Base CDI'!$I$4:$I$29,S356,"Cubic","Extrapolate=Linear","MultiX=Average","Skip=True","Sort=True")</f>
        <v>13.749144839217294</v>
      </c>
    </row>
    <row r="357" spans="16:21" x14ac:dyDescent="0.25">
      <c r="P357" s="10">
        <v>35027</v>
      </c>
      <c r="Q357">
        <v>1.91351</v>
      </c>
      <c r="S357" s="42">
        <f t="shared" ca="1" si="11"/>
        <v>46377</v>
      </c>
      <c r="T357" s="43">
        <f ca="1">_xll.BInterpol('Base CDI'!$H$4:$H$28,'Base CDI'!$J$4:$J$29,S357,"Cubic","Extrapolate=Linear","MultiX=Average","Skip=True","Sort=True")</f>
        <v>13.783108171756925</v>
      </c>
      <c r="U357" s="43">
        <f ca="1">_xll.BInterpol('Base CDI'!$H$4:$H$28,'Base CDI'!$I$4:$I$29,S357,"Cubic","Extrapolate=Linear","MultiX=Average","Skip=True","Sort=True")</f>
        <v>13.745461009282707</v>
      </c>
    </row>
    <row r="358" spans="16:21" x14ac:dyDescent="0.25">
      <c r="P358" s="10">
        <v>35030</v>
      </c>
      <c r="Q358">
        <v>1.9161509999999999</v>
      </c>
      <c r="S358" s="42">
        <f t="shared" ca="1" si="11"/>
        <v>46378</v>
      </c>
      <c r="T358" s="43">
        <f ca="1">_xll.BInterpol('Base CDI'!$H$4:$H$28,'Base CDI'!$J$4:$J$29,S358,"Cubic","Extrapolate=Linear","MultiX=Average","Skip=True","Sort=True")</f>
        <v>13.77907903352418</v>
      </c>
      <c r="U358" s="43">
        <f ca="1">_xll.BInterpol('Base CDI'!$H$4:$H$28,'Base CDI'!$I$4:$I$29,S358,"Cubic","Extrapolate=Linear","MultiX=Average","Skip=True","Sort=True")</f>
        <v>13.741787516700198</v>
      </c>
    </row>
    <row r="359" spans="16:21" x14ac:dyDescent="0.25">
      <c r="P359" s="10">
        <v>35031</v>
      </c>
      <c r="Q359">
        <v>1.9188019999999999</v>
      </c>
      <c r="S359" s="42">
        <f t="shared" ca="1" si="11"/>
        <v>46379</v>
      </c>
      <c r="T359" s="43">
        <f ca="1">_xll.BInterpol('Base CDI'!$H$4:$H$28,'Base CDI'!$J$4:$J$29,S359,"Cubic","Extrapolate=Linear","MultiX=Average","Skip=True","Sort=True")</f>
        <v>13.775063393378581</v>
      </c>
      <c r="U359" s="43">
        <f ca="1">_xll.BInterpol('Base CDI'!$H$4:$H$28,'Base CDI'!$I$4:$I$29,S359,"Cubic","Extrapolate=Linear","MultiX=Average","Skip=True","Sort=True")</f>
        <v>13.738124421223244</v>
      </c>
    </row>
    <row r="360" spans="16:21" x14ac:dyDescent="0.25">
      <c r="P360" s="10">
        <v>35032</v>
      </c>
      <c r="Q360">
        <v>1.9214560000000001</v>
      </c>
      <c r="S360" s="42">
        <f t="shared" ca="1" si="11"/>
        <v>46380</v>
      </c>
      <c r="T360" s="43">
        <f ca="1">_xll.BInterpol('Base CDI'!$H$4:$H$28,'Base CDI'!$J$4:$J$29,S360,"Cubic","Extrapolate=Linear","MultiX=Average","Skip=True","Sort=True")</f>
        <v>13.771061447577193</v>
      </c>
      <c r="U360" s="43">
        <f ca="1">_xll.BInterpol('Base CDI'!$H$4:$H$28,'Base CDI'!$I$4:$I$29,S360,"Cubic","Extrapolate=Linear","MultiX=Average","Skip=True","Sort=True")</f>
        <v>13.734471782605327</v>
      </c>
    </row>
    <row r="361" spans="16:21" x14ac:dyDescent="0.25">
      <c r="P361" s="10">
        <v>35033</v>
      </c>
      <c r="Q361">
        <v>1.9241079999999999</v>
      </c>
      <c r="S361" s="42">
        <f t="shared" ca="1" si="11"/>
        <v>46381</v>
      </c>
      <c r="T361" s="43">
        <f ca="1">_xll.BInterpol('Base CDI'!$H$4:$H$28,'Base CDI'!$J$4:$J$29,S361,"Cubic","Extrapolate=Linear","MultiX=Average","Skip=True","Sort=True")</f>
        <v>13.767073392377077</v>
      </c>
      <c r="U361" s="43">
        <f ca="1">_xll.BInterpol('Base CDI'!$H$4:$H$28,'Base CDI'!$I$4:$I$29,S361,"Cubic","Extrapolate=Linear","MultiX=Average","Skip=True","Sort=True")</f>
        <v>13.730829660599927</v>
      </c>
    </row>
    <row r="362" spans="16:21" x14ac:dyDescent="0.25">
      <c r="P362" s="10">
        <v>35034</v>
      </c>
      <c r="Q362">
        <v>1.9266479999999999</v>
      </c>
      <c r="S362" s="42">
        <f t="shared" ca="1" si="11"/>
        <v>46382</v>
      </c>
      <c r="T362" s="43">
        <f ca="1">_xll.BInterpol('Base CDI'!$H$4:$H$28,'Base CDI'!$J$4:$J$29,S362,"Cubic","Extrapolate=Linear","MultiX=Average","Skip=True","Sort=True")</f>
        <v>13.763099424035296</v>
      </c>
      <c r="U362" s="43">
        <f ca="1">_xll.BInterpol('Base CDI'!$H$4:$H$28,'Base CDI'!$I$4:$I$29,S362,"Cubic","Extrapolate=Linear","MultiX=Average","Skip=True","Sort=True")</f>
        <v>13.727198114960524</v>
      </c>
    </row>
    <row r="363" spans="16:21" x14ac:dyDescent="0.25">
      <c r="P363" s="10">
        <v>35037</v>
      </c>
      <c r="Q363">
        <v>1.9292039999999999</v>
      </c>
      <c r="S363" s="42">
        <f t="shared" ca="1" si="11"/>
        <v>46383</v>
      </c>
      <c r="T363" s="43">
        <f ca="1">_xll.BInterpol('Base CDI'!$H$4:$H$28,'Base CDI'!$J$4:$J$29,S363,"Cubic","Extrapolate=Linear","MultiX=Average","Skip=True","Sort=True")</f>
        <v>13.759139738808919</v>
      </c>
      <c r="U363" s="43">
        <f ca="1">_xll.BInterpol('Base CDI'!$H$4:$H$28,'Base CDI'!$I$4:$I$29,S363,"Cubic","Extrapolate=Linear","MultiX=Average","Skip=True","Sort=True")</f>
        <v>13.723577205440598</v>
      </c>
    </row>
    <row r="364" spans="16:21" x14ac:dyDescent="0.25">
      <c r="P364" s="10">
        <v>35038</v>
      </c>
      <c r="Q364">
        <v>1.9317690000000001</v>
      </c>
      <c r="S364" s="42">
        <f t="shared" ca="1" si="11"/>
        <v>46384</v>
      </c>
      <c r="T364" s="43">
        <f ca="1">_xll.BInterpol('Base CDI'!$H$4:$H$28,'Base CDI'!$J$4:$J$29,S364,"Cubic","Extrapolate=Linear","MultiX=Average","Skip=True","Sort=True")</f>
        <v>13.755194532955006</v>
      </c>
      <c r="U364" s="43">
        <f ca="1">_xll.BInterpol('Base CDI'!$H$4:$H$28,'Base CDI'!$I$4:$I$29,S364,"Cubic","Extrapolate=Linear","MultiX=Average","Skip=True","Sort=True")</f>
        <v>13.71996699179363</v>
      </c>
    </row>
    <row r="365" spans="16:21" x14ac:dyDescent="0.25">
      <c r="P365" s="10">
        <v>35039</v>
      </c>
      <c r="Q365">
        <v>1.9343319999999999</v>
      </c>
      <c r="S365" s="42">
        <f t="shared" ca="1" si="11"/>
        <v>46385</v>
      </c>
      <c r="T365" s="43">
        <f ca="1">_xll.BInterpol('Base CDI'!$H$4:$H$28,'Base CDI'!$J$4:$J$29,S365,"Cubic","Extrapolate=Linear","MultiX=Average","Skip=True","Sort=True")</f>
        <v>13.751264002730622</v>
      </c>
      <c r="U365" s="43">
        <f ca="1">_xll.BInterpol('Base CDI'!$H$4:$H$28,'Base CDI'!$I$4:$I$29,S365,"Cubic","Extrapolate=Linear","MultiX=Average","Skip=True","Sort=True")</f>
        <v>13.7163675337731</v>
      </c>
    </row>
    <row r="366" spans="16:21" x14ac:dyDescent="0.25">
      <c r="P366" s="10">
        <v>35040</v>
      </c>
      <c r="Q366">
        <v>1.9369050000000001</v>
      </c>
      <c r="S366" s="42">
        <f t="shared" ca="1" si="11"/>
        <v>46386</v>
      </c>
      <c r="T366" s="43">
        <f ca="1">_xll.BInterpol('Base CDI'!$H$4:$H$28,'Base CDI'!$J$4:$J$29,S366,"Cubic","Extrapolate=Linear","MultiX=Average","Skip=True","Sort=True")</f>
        <v>13.747348344392829</v>
      </c>
      <c r="U366" s="43">
        <f ca="1">_xll.BInterpol('Base CDI'!$H$4:$H$28,'Base CDI'!$I$4:$I$29,S366,"Cubic","Extrapolate=Linear","MultiX=Average","Skip=True","Sort=True")</f>
        <v>13.712778891132487</v>
      </c>
    </row>
    <row r="367" spans="16:21" x14ac:dyDescent="0.25">
      <c r="P367" s="10">
        <v>35041</v>
      </c>
      <c r="Q367">
        <v>1.939487</v>
      </c>
      <c r="S367" s="42">
        <f t="shared" ca="1" si="11"/>
        <v>46387</v>
      </c>
      <c r="T367" s="43">
        <f ca="1">_xll.BInterpol('Base CDI'!$H$4:$H$28,'Base CDI'!$J$4:$J$29,S367,"Cubic","Extrapolate=Linear","MultiX=Average","Skip=True","Sort=True")</f>
        <v>13.743447754198696</v>
      </c>
      <c r="U367" s="43">
        <f ca="1">_xll.BInterpol('Base CDI'!$H$4:$H$28,'Base CDI'!$I$4:$I$29,S367,"Cubic","Extrapolate=Linear","MultiX=Average","Skip=True","Sort=True")</f>
        <v>13.709201123625274</v>
      </c>
    </row>
    <row r="368" spans="16:21" x14ac:dyDescent="0.25">
      <c r="P368" s="10">
        <v>35044</v>
      </c>
      <c r="Q368">
        <v>1.9420729999999999</v>
      </c>
      <c r="S368" s="42">
        <f t="shared" ca="1" si="11"/>
        <v>46388</v>
      </c>
      <c r="T368" s="43">
        <f ca="1">_xll.BInterpol('Base CDI'!$H$4:$H$28,'Base CDI'!$J$4:$J$29,S368,"Cubic","Extrapolate=Linear","MultiX=Average","Skip=True","Sort=True")</f>
        <v>13.739562428405282</v>
      </c>
      <c r="U368" s="43">
        <f ca="1">_xll.BInterpol('Base CDI'!$H$4:$H$28,'Base CDI'!$I$4:$I$29,S368,"Cubic","Extrapolate=Linear","MultiX=Average","Skip=True","Sort=True")</f>
        <v>13.705634291004937</v>
      </c>
    </row>
    <row r="369" spans="16:21" x14ac:dyDescent="0.25">
      <c r="P369" s="10">
        <v>35045</v>
      </c>
      <c r="Q369">
        <v>1.944682</v>
      </c>
      <c r="S369" s="42">
        <f t="shared" ca="1" si="11"/>
        <v>46389</v>
      </c>
      <c r="T369" s="43">
        <f ca="1">_xll.BInterpol('Base CDI'!$H$4:$H$28,'Base CDI'!$J$4:$J$29,S369,"Cubic","Extrapolate=Linear","MultiX=Average","Skip=True","Sort=True")</f>
        <v>13.735692563269652</v>
      </c>
      <c r="U369" s="43">
        <f ca="1">_xll.BInterpol('Base CDI'!$H$4:$H$28,'Base CDI'!$I$4:$I$29,S369,"Cubic","Extrapolate=Linear","MultiX=Average","Skip=True","Sort=True")</f>
        <v>13.702078453024958</v>
      </c>
    </row>
    <row r="370" spans="16:21" x14ac:dyDescent="0.25">
      <c r="P370" s="10">
        <v>35046</v>
      </c>
      <c r="Q370">
        <v>1.9473009999999999</v>
      </c>
      <c r="S370" s="42">
        <f t="shared" ca="1" si="11"/>
        <v>46390</v>
      </c>
      <c r="T370" s="43">
        <f ca="1">_xll.BInterpol('Base CDI'!$H$4:$H$28,'Base CDI'!$J$4:$J$29,S370,"Cubic","Extrapolate=Linear","MultiX=Average","Skip=True","Sort=True")</f>
        <v>13.73183835504887</v>
      </c>
      <c r="U370" s="43">
        <f ca="1">_xll.BInterpol('Base CDI'!$H$4:$H$28,'Base CDI'!$I$4:$I$29,S370,"Cubic","Extrapolate=Linear","MultiX=Average","Skip=True","Sort=True")</f>
        <v>13.69853366943882</v>
      </c>
    </row>
    <row r="371" spans="16:21" x14ac:dyDescent="0.25">
      <c r="P371" s="10">
        <v>35047</v>
      </c>
      <c r="Q371">
        <v>1.9499230000000001</v>
      </c>
      <c r="S371" s="42">
        <f t="shared" ca="1" si="11"/>
        <v>46391</v>
      </c>
      <c r="T371" s="43">
        <f ca="1">_xll.BInterpol('Base CDI'!$H$4:$H$28,'Base CDI'!$J$4:$J$29,S371,"Cubic","Extrapolate=Linear","MultiX=Average","Skip=True","Sort=True")</f>
        <v>13.728</v>
      </c>
      <c r="U371" s="43">
        <f ca="1">_xll.BInterpol('Base CDI'!$H$4:$H$28,'Base CDI'!$I$4:$I$29,S371,"Cubic","Extrapolate=Linear","MultiX=Average","Skip=True","Sort=True")</f>
        <v>13.695</v>
      </c>
    </row>
    <row r="372" spans="16:21" x14ac:dyDescent="0.25">
      <c r="P372" s="10">
        <v>35048</v>
      </c>
      <c r="Q372">
        <v>1.952634</v>
      </c>
      <c r="S372" s="42">
        <f t="shared" ca="1" si="11"/>
        <v>46392</v>
      </c>
      <c r="T372" s="43">
        <f ca="1">_xll.BInterpol('Base CDI'!$H$4:$H$28,'Base CDI'!$J$4:$J$29,S372,"Cubic","Extrapolate=Linear","MultiX=Average","Skip=True","Sort=True")</f>
        <v>13.724177651483901</v>
      </c>
      <c r="U372" s="43">
        <f ca="1">_xll.BInterpol('Base CDI'!$H$4:$H$28,'Base CDI'!$I$4:$I$29,S372,"Cubic","Extrapolate=Linear","MultiX=Average","Skip=True","Sort=True")</f>
        <v>13.691477490244637</v>
      </c>
    </row>
    <row r="373" spans="16:21" x14ac:dyDescent="0.25">
      <c r="P373" s="10">
        <v>35051</v>
      </c>
      <c r="Q373">
        <v>1.955354</v>
      </c>
      <c r="S373" s="42">
        <f t="shared" ca="1" si="11"/>
        <v>46393</v>
      </c>
      <c r="T373" s="43">
        <f ca="1">_xll.BInterpol('Base CDI'!$H$4:$H$28,'Base CDI'!$J$4:$J$29,S373,"Cubic","Extrapolate=Linear","MultiX=Average","Skip=True","Sort=True")</f>
        <v>13.720371291276608</v>
      </c>
      <c r="U373" s="43">
        <f ca="1">_xll.BInterpol('Base CDI'!$H$4:$H$28,'Base CDI'!$I$4:$I$29,S373,"Cubic","Extrapolate=Linear","MultiX=Average","Skip=True","Sort=True")</f>
        <v>13.687966128839502</v>
      </c>
    </row>
    <row r="374" spans="16:21" x14ac:dyDescent="0.25">
      <c r="P374" s="10">
        <v>35052</v>
      </c>
      <c r="Q374">
        <v>1.958072</v>
      </c>
      <c r="S374" s="42">
        <f t="shared" ca="1" si="11"/>
        <v>46394</v>
      </c>
      <c r="T374" s="43">
        <f ca="1">_xll.BInterpol('Base CDI'!$H$4:$H$28,'Base CDI'!$J$4:$J$29,S374,"Cubic","Extrapolate=Linear","MultiX=Average","Skip=True","Sort=True")</f>
        <v>13.716580858257956</v>
      </c>
      <c r="U374" s="43">
        <f ca="1">_xll.BInterpol('Base CDI'!$H$4:$H$28,'Base CDI'!$I$4:$I$29,S374,"Cubic","Extrapolate=Linear","MultiX=Average","Skip=True","Sort=True")</f>
        <v>13.684465890234025</v>
      </c>
    </row>
    <row r="375" spans="16:21" x14ac:dyDescent="0.25">
      <c r="P375" s="10">
        <v>35053</v>
      </c>
      <c r="Q375">
        <v>1.9607939999999999</v>
      </c>
      <c r="S375" s="42">
        <f t="shared" ca="1" si="11"/>
        <v>46395</v>
      </c>
      <c r="T375" s="43">
        <f ca="1">_xll.BInterpol('Base CDI'!$H$4:$H$28,'Base CDI'!$J$4:$J$29,S375,"Cubic","Extrapolate=Linear","MultiX=Average","Skip=True","Sort=True")</f>
        <v>13.712806291307775</v>
      </c>
      <c r="U375" s="43">
        <f ca="1">_xll.BInterpol('Base CDI'!$H$4:$H$28,'Base CDI'!$I$4:$I$29,S375,"Cubic","Extrapolate=Linear","MultiX=Average","Skip=True","Sort=True")</f>
        <v>13.680976748877633</v>
      </c>
    </row>
    <row r="376" spans="16:21" x14ac:dyDescent="0.25">
      <c r="P376" s="10">
        <v>35054</v>
      </c>
      <c r="Q376">
        <v>1.9635199999999999</v>
      </c>
      <c r="S376" s="42">
        <f t="shared" ca="1" si="11"/>
        <v>46396</v>
      </c>
      <c r="T376" s="43">
        <f ca="1">_xll.BInterpol('Base CDI'!$H$4:$H$28,'Base CDI'!$J$4:$J$29,S376,"Cubic","Extrapolate=Linear","MultiX=Average","Skip=True","Sort=True")</f>
        <v>13.709047529305895</v>
      </c>
      <c r="U376" s="43">
        <f ca="1">_xll.BInterpol('Base CDI'!$H$4:$H$28,'Base CDI'!$I$4:$I$29,S376,"Cubic","Extrapolate=Linear","MultiX=Average","Skip=True","Sort=True")</f>
        <v>13.677498679219754</v>
      </c>
    </row>
    <row r="377" spans="16:21" x14ac:dyDescent="0.25">
      <c r="P377" s="10">
        <v>35055</v>
      </c>
      <c r="Q377">
        <v>1.966242</v>
      </c>
      <c r="S377" s="42">
        <f t="shared" ca="1" si="11"/>
        <v>46397</v>
      </c>
      <c r="T377" s="43">
        <f ca="1">_xll.BInterpol('Base CDI'!$H$4:$H$28,'Base CDI'!$J$4:$J$29,S377,"Cubic","Extrapolate=Linear","MultiX=Average","Skip=True","Sort=True")</f>
        <v>13.705304511132148</v>
      </c>
      <c r="U377" s="43">
        <f ca="1">_xll.BInterpol('Base CDI'!$H$4:$H$28,'Base CDI'!$I$4:$I$29,S377,"Cubic","Extrapolate=Linear","MultiX=Average","Skip=True","Sort=True")</f>
        <v>13.67403165570982</v>
      </c>
    </row>
    <row r="378" spans="16:21" x14ac:dyDescent="0.25">
      <c r="P378" s="10">
        <v>35059</v>
      </c>
      <c r="Q378">
        <v>1.9689620000000001</v>
      </c>
      <c r="S378" s="42">
        <f t="shared" ca="1" si="11"/>
        <v>46398</v>
      </c>
      <c r="T378" s="43">
        <f ca="1">_xll.BInterpol('Base CDI'!$H$4:$H$28,'Base CDI'!$J$4:$J$29,S378,"Cubic","Extrapolate=Linear","MultiX=Average","Skip=True","Sort=True")</f>
        <v>13.701577175666367</v>
      </c>
      <c r="U378" s="43">
        <f ca="1">_xll.BInterpol('Base CDI'!$H$4:$H$28,'Base CDI'!$I$4:$I$29,S378,"Cubic","Extrapolate=Linear","MultiX=Average","Skip=True","Sort=True")</f>
        <v>13.670575652797258</v>
      </c>
    </row>
    <row r="379" spans="16:21" x14ac:dyDescent="0.25">
      <c r="P379" s="10">
        <v>35060</v>
      </c>
      <c r="Q379">
        <v>1.971627</v>
      </c>
      <c r="S379" s="42">
        <f t="shared" ca="1" si="11"/>
        <v>46399</v>
      </c>
      <c r="T379" s="43">
        <f ca="1">_xll.BInterpol('Base CDI'!$H$4:$H$28,'Base CDI'!$J$4:$J$29,S379,"Cubic","Extrapolate=Linear","MultiX=Average","Skip=True","Sort=True")</f>
        <v>13.697865461788384</v>
      </c>
      <c r="U379" s="43">
        <f ca="1">_xll.BInterpol('Base CDI'!$H$4:$H$28,'Base CDI'!$I$4:$I$29,S379,"Cubic","Extrapolate=Linear","MultiX=Average","Skip=True","Sort=True")</f>
        <v>13.667130644931495</v>
      </c>
    </row>
    <row r="380" spans="16:21" x14ac:dyDescent="0.25">
      <c r="P380" s="10">
        <v>35061</v>
      </c>
      <c r="Q380">
        <v>1.974256</v>
      </c>
      <c r="S380" s="42">
        <f t="shared" ca="1" si="11"/>
        <v>46400</v>
      </c>
      <c r="T380" s="43">
        <f ca="1">_xll.BInterpol('Base CDI'!$H$4:$H$28,'Base CDI'!$J$4:$J$29,S380,"Cubic","Extrapolate=Linear","MultiX=Average","Skip=True","Sort=True")</f>
        <v>13.694169308378029</v>
      </c>
      <c r="U380" s="43">
        <f ca="1">_xll.BInterpol('Base CDI'!$H$4:$H$28,'Base CDI'!$I$4:$I$29,S380,"Cubic","Extrapolate=Linear","MultiX=Average","Skip=True","Sort=True")</f>
        <v>13.663696606561961</v>
      </c>
    </row>
    <row r="381" spans="16:21" x14ac:dyDescent="0.25">
      <c r="P381" s="10">
        <v>35062</v>
      </c>
      <c r="Q381">
        <v>1.9767110000000001</v>
      </c>
      <c r="S381" s="42">
        <f t="shared" ca="1" si="11"/>
        <v>46401</v>
      </c>
      <c r="T381" s="43">
        <f ca="1">_xll.BInterpol('Base CDI'!$H$4:$H$28,'Base CDI'!$J$4:$J$29,S381,"Cubic","Extrapolate=Linear","MultiX=Average","Skip=True","Sort=True")</f>
        <v>13.690488654315134</v>
      </c>
      <c r="U381" s="43">
        <f ca="1">_xll.BInterpol('Base CDI'!$H$4:$H$28,'Base CDI'!$I$4:$I$29,S381,"Cubic","Extrapolate=Linear","MultiX=Average","Skip=True","Sort=True")</f>
        <v>13.660273512138088</v>
      </c>
    </row>
    <row r="382" spans="16:21" x14ac:dyDescent="0.25">
      <c r="P382" s="10">
        <v>35066</v>
      </c>
      <c r="Q382">
        <v>1.979168</v>
      </c>
      <c r="S382" s="42">
        <f t="shared" ca="1" si="11"/>
        <v>46402</v>
      </c>
      <c r="T382" s="43">
        <f ca="1">_xll.BInterpol('Base CDI'!$H$4:$H$28,'Base CDI'!$J$4:$J$29,S382,"Cubic","Extrapolate=Linear","MultiX=Average","Skip=True","Sort=True")</f>
        <v>13.68682343847953</v>
      </c>
      <c r="U382" s="43">
        <f ca="1">_xll.BInterpol('Base CDI'!$H$4:$H$28,'Base CDI'!$I$4:$I$29,S382,"Cubic","Extrapolate=Linear","MultiX=Average","Skip=True","Sort=True")</f>
        <v>13.656861336109301</v>
      </c>
    </row>
    <row r="383" spans="16:21" x14ac:dyDescent="0.25">
      <c r="P383" s="10">
        <v>35067</v>
      </c>
      <c r="Q383">
        <v>1.9814970000000001</v>
      </c>
      <c r="S383" s="42">
        <f t="shared" ca="1" si="11"/>
        <v>46403</v>
      </c>
      <c r="T383" s="43">
        <f ca="1">_xll.BInterpol('Base CDI'!$H$4:$H$28,'Base CDI'!$J$4:$J$29,S383,"Cubic","Extrapolate=Linear","MultiX=Average","Skip=True","Sort=True")</f>
        <v>13.683173599751051</v>
      </c>
      <c r="U383" s="43">
        <f ca="1">_xll.BInterpol('Base CDI'!$H$4:$H$28,'Base CDI'!$I$4:$I$29,S383,"Cubic","Extrapolate=Linear","MultiX=Average","Skip=True","Sort=True")</f>
        <v>13.653460052925031</v>
      </c>
    </row>
    <row r="384" spans="16:21" x14ac:dyDescent="0.25">
      <c r="P384" s="10">
        <v>35068</v>
      </c>
      <c r="Q384">
        <v>1.983822</v>
      </c>
      <c r="S384" s="42">
        <f t="shared" ca="1" si="11"/>
        <v>46404</v>
      </c>
      <c r="T384" s="43">
        <f ca="1">_xll.BInterpol('Base CDI'!$H$4:$H$28,'Base CDI'!$J$4:$J$29,S384,"Cubic","Extrapolate=Linear","MultiX=Average","Skip=True","Sort=True")</f>
        <v>13.679539077009524</v>
      </c>
      <c r="U384" s="43">
        <f ca="1">_xll.BInterpol('Base CDI'!$H$4:$H$28,'Base CDI'!$I$4:$I$29,S384,"Cubic","Extrapolate=Linear","MultiX=Average","Skip=True","Sort=True")</f>
        <v>13.650069637034704</v>
      </c>
    </row>
    <row r="385" spans="16:21" x14ac:dyDescent="0.25">
      <c r="P385" s="10">
        <v>35069</v>
      </c>
      <c r="Q385">
        <v>1.9860500000000001</v>
      </c>
      <c r="S385" s="42">
        <f t="shared" ca="1" si="11"/>
        <v>46405</v>
      </c>
      <c r="T385" s="43">
        <f ca="1">_xll.BInterpol('Base CDI'!$H$4:$H$28,'Base CDI'!$J$4:$J$29,S385,"Cubic","Extrapolate=Linear","MultiX=Average","Skip=True","Sort=True")</f>
        <v>13.675919809134784</v>
      </c>
      <c r="U385" s="43">
        <f ca="1">_xll.BInterpol('Base CDI'!$H$4:$H$28,'Base CDI'!$I$4:$I$29,S385,"Cubic","Extrapolate=Linear","MultiX=Average","Skip=True","Sort=True")</f>
        <v>13.646690062887751</v>
      </c>
    </row>
    <row r="386" spans="16:21" x14ac:dyDescent="0.25">
      <c r="P386" s="10">
        <v>35072</v>
      </c>
      <c r="Q386">
        <v>1.988281</v>
      </c>
      <c r="S386" s="42">
        <f t="shared" ca="1" si="11"/>
        <v>46406</v>
      </c>
      <c r="T386" s="43">
        <f ca="1">_xll.BInterpol('Base CDI'!$H$4:$H$28,'Base CDI'!$J$4:$J$29,S386,"Cubic","Extrapolate=Linear","MultiX=Average","Skip=True","Sort=True")</f>
        <v>13.672315735006665</v>
      </c>
      <c r="U386" s="43">
        <f ca="1">_xll.BInterpol('Base CDI'!$H$4:$H$28,'Base CDI'!$I$4:$I$29,S386,"Cubic","Extrapolate=Linear","MultiX=Average","Skip=True","Sort=True")</f>
        <v>13.643321304933602</v>
      </c>
    </row>
    <row r="387" spans="16:21" x14ac:dyDescent="0.25">
      <c r="P387" s="10">
        <v>35073</v>
      </c>
      <c r="Q387">
        <v>1.990515</v>
      </c>
      <c r="S387" s="42">
        <f t="shared" ca="1" si="11"/>
        <v>46407</v>
      </c>
      <c r="T387" s="43">
        <f ca="1">_xll.BInterpol('Base CDI'!$H$4:$H$28,'Base CDI'!$J$4:$J$29,S387,"Cubic","Extrapolate=Linear","MultiX=Average","Skip=True","Sort=True")</f>
        <v>13.668726793504993</v>
      </c>
      <c r="U387" s="43">
        <f ca="1">_xll.BInterpol('Base CDI'!$H$4:$H$28,'Base CDI'!$I$4:$I$29,S387,"Cubic","Extrapolate=Linear","MultiX=Average","Skip=True","Sort=True")</f>
        <v>13.639963337621683</v>
      </c>
    </row>
    <row r="388" spans="16:21" x14ac:dyDescent="0.25">
      <c r="P388" s="10">
        <v>35074</v>
      </c>
      <c r="Q388">
        <v>1.992758</v>
      </c>
      <c r="S388" s="42">
        <f t="shared" ca="1" si="11"/>
        <v>46408</v>
      </c>
      <c r="T388" s="43">
        <f ca="1">_xll.BInterpol('Base CDI'!$H$4:$H$28,'Base CDI'!$J$4:$J$29,S388,"Cubic","Extrapolate=Linear","MultiX=Average","Skip=True","Sort=True")</f>
        <v>13.665152923509602</v>
      </c>
      <c r="U388" s="43">
        <f ca="1">_xll.BInterpol('Base CDI'!$H$4:$H$28,'Base CDI'!$I$4:$I$29,S388,"Cubic","Extrapolate=Linear","MultiX=Average","Skip=True","Sort=True")</f>
        <v>13.636616135401423</v>
      </c>
    </row>
    <row r="389" spans="16:21" x14ac:dyDescent="0.25">
      <c r="P389" s="10">
        <v>35075</v>
      </c>
      <c r="Q389">
        <v>1.9950159999999999</v>
      </c>
      <c r="S389" s="42">
        <f t="shared" ca="1" si="11"/>
        <v>46409</v>
      </c>
      <c r="T389" s="43">
        <f ca="1">_xll.BInterpol('Base CDI'!$H$4:$H$28,'Base CDI'!$J$4:$J$29,S389,"Cubic","Extrapolate=Linear","MultiX=Average","Skip=True","Sort=True")</f>
        <v>13.661594063900322</v>
      </c>
      <c r="U389" s="43">
        <f ca="1">_xll.BInterpol('Base CDI'!$H$4:$H$28,'Base CDI'!$I$4:$I$29,S389,"Cubic","Extrapolate=Linear","MultiX=Average","Skip=True","Sort=True")</f>
        <v>13.633279672722253</v>
      </c>
    </row>
    <row r="390" spans="16:21" x14ac:dyDescent="0.25">
      <c r="P390" s="10">
        <v>35076</v>
      </c>
      <c r="Q390">
        <v>1.997277</v>
      </c>
      <c r="S390" s="42">
        <f t="shared" ca="1" si="11"/>
        <v>46410</v>
      </c>
      <c r="T390" s="43">
        <f ca="1">_xll.BInterpol('Base CDI'!$H$4:$H$28,'Base CDI'!$J$4:$J$29,S390,"Cubic","Extrapolate=Linear","MultiX=Average","Skip=True","Sort=True")</f>
        <v>13.658050153556989</v>
      </c>
      <c r="U390" s="43">
        <f ca="1">_xll.BInterpol('Base CDI'!$H$4:$H$28,'Base CDI'!$I$4:$I$29,S390,"Cubic","Extrapolate=Linear","MultiX=Average","Skip=True","Sort=True")</f>
        <v>13.6299539240336</v>
      </c>
    </row>
    <row r="391" spans="16:21" x14ac:dyDescent="0.25">
      <c r="P391" s="10">
        <v>35079</v>
      </c>
      <c r="Q391">
        <v>1.999541</v>
      </c>
      <c r="S391" s="42">
        <f t="shared" ca="1" si="11"/>
        <v>46411</v>
      </c>
      <c r="T391" s="43">
        <f ca="1">_xll.BInterpol('Base CDI'!$H$4:$H$28,'Base CDI'!$J$4:$J$29,S391,"Cubic","Extrapolate=Linear","MultiX=Average","Skip=True","Sort=True")</f>
        <v>13.654521131359431</v>
      </c>
      <c r="U391" s="43">
        <f ca="1">_xll.BInterpol('Base CDI'!$H$4:$H$28,'Base CDI'!$I$4:$I$29,S391,"Cubic","Extrapolate=Linear","MultiX=Average","Skip=True","Sort=True")</f>
        <v>13.626638863784894</v>
      </c>
    </row>
    <row r="392" spans="16:21" x14ac:dyDescent="0.25">
      <c r="P392" s="10">
        <v>35080</v>
      </c>
      <c r="Q392">
        <v>2.0018069999999999</v>
      </c>
      <c r="S392" s="42">
        <f t="shared" ca="1" si="11"/>
        <v>46412</v>
      </c>
      <c r="T392" s="43">
        <f ca="1">_xll.BInterpol('Base CDI'!$H$4:$H$28,'Base CDI'!$J$4:$J$29,S392,"Cubic","Extrapolate=Linear","MultiX=Average","Skip=True","Sort=True")</f>
        <v>13.65100693618748</v>
      </c>
      <c r="U392" s="43">
        <f ca="1">_xll.BInterpol('Base CDI'!$H$4:$H$28,'Base CDI'!$I$4:$I$29,S392,"Cubic","Extrapolate=Linear","MultiX=Average","Skip=True","Sort=True")</f>
        <v>13.623334466425565</v>
      </c>
    </row>
    <row r="393" spans="16:21" x14ac:dyDescent="0.25">
      <c r="P393" s="10">
        <v>35081</v>
      </c>
      <c r="Q393">
        <v>2.004089</v>
      </c>
      <c r="S393" s="42">
        <f t="shared" ca="1" si="11"/>
        <v>46413</v>
      </c>
      <c r="T393" s="43">
        <f ca="1">_xll.BInterpol('Base CDI'!$H$4:$H$28,'Base CDI'!$J$4:$J$29,S393,"Cubic","Extrapolate=Linear","MultiX=Average","Skip=True","Sort=True")</f>
        <v>13.647507506920968</v>
      </c>
      <c r="U393" s="43">
        <f ca="1">_xll.BInterpol('Base CDI'!$H$4:$H$28,'Base CDI'!$I$4:$I$29,S393,"Cubic","Extrapolate=Linear","MultiX=Average","Skip=True","Sort=True")</f>
        <v>13.620040706405037</v>
      </c>
    </row>
    <row r="394" spans="16:21" x14ac:dyDescent="0.25">
      <c r="P394" s="10">
        <v>35082</v>
      </c>
      <c r="Q394">
        <v>2.006367</v>
      </c>
      <c r="S394" s="42">
        <f t="shared" ca="1" si="11"/>
        <v>46414</v>
      </c>
      <c r="T394" s="43">
        <f ca="1">_xll.BInterpol('Base CDI'!$H$4:$H$28,'Base CDI'!$J$4:$J$29,S394,"Cubic","Extrapolate=Linear","MultiX=Average","Skip=True","Sort=True")</f>
        <v>13.644022782439727</v>
      </c>
      <c r="U394" s="43">
        <f ca="1">_xll.BInterpol('Base CDI'!$H$4:$H$28,'Base CDI'!$I$4:$I$29,S394,"Cubic","Extrapolate=Linear","MultiX=Average","Skip=True","Sort=True")</f>
        <v>13.616757558172743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2">S394+1</f>
        <v>46415</v>
      </c>
      <c r="T395" s="43">
        <f ca="1">_xll.BInterpol('Base CDI'!$H$4:$H$28,'Base CDI'!$J$4:$J$29,S395,"Cubic","Extrapolate=Linear","MultiX=Average","Skip=True","Sort=True")</f>
        <v>13.640552701623587</v>
      </c>
      <c r="U395" s="43">
        <f ca="1">_xll.BInterpol('Base CDI'!$H$4:$H$28,'Base CDI'!$I$4:$I$29,S395,"Cubic","Extrapolate=Linear","MultiX=Average","Skip=True","Sort=True")</f>
        <v>13.61348499617811</v>
      </c>
    </row>
    <row r="396" spans="16:21" x14ac:dyDescent="0.25">
      <c r="P396" s="10">
        <v>35086</v>
      </c>
      <c r="Q396">
        <v>2.011018</v>
      </c>
      <c r="S396" s="42">
        <f t="shared" ca="1" si="12"/>
        <v>46416</v>
      </c>
      <c r="T396" s="43">
        <f ca="1">_xll.BInterpol('Base CDI'!$H$4:$H$28,'Base CDI'!$J$4:$J$29,S396,"Cubic","Extrapolate=Linear","MultiX=Average","Skip=True","Sort=True")</f>
        <v>13.637097203352381</v>
      </c>
      <c r="U396" s="43">
        <f ca="1">_xll.BInterpol('Base CDI'!$H$4:$H$28,'Base CDI'!$I$4:$I$29,S396,"Cubic","Extrapolate=Linear","MultiX=Average","Skip=True","Sort=True")</f>
        <v>13.610222994870568</v>
      </c>
    </row>
    <row r="397" spans="16:21" x14ac:dyDescent="0.25">
      <c r="P397" s="10">
        <v>35087</v>
      </c>
      <c r="Q397">
        <v>2.0133709999999998</v>
      </c>
      <c r="S397" s="42">
        <f t="shared" ca="1" si="12"/>
        <v>46417</v>
      </c>
      <c r="T397" s="43">
        <f ca="1">_xll.BInterpol('Base CDI'!$H$4:$H$28,'Base CDI'!$J$4:$J$29,S397,"Cubic","Extrapolate=Linear","MultiX=Average","Skip=True","Sort=True")</f>
        <v>13.633656226505941</v>
      </c>
      <c r="U397" s="43">
        <f ca="1">_xll.BInterpol('Base CDI'!$H$4:$H$28,'Base CDI'!$I$4:$I$29,S397,"Cubic","Extrapolate=Linear","MultiX=Average","Skip=True","Sort=True")</f>
        <v>13.606971528699546</v>
      </c>
    </row>
    <row r="398" spans="16:21" x14ac:dyDescent="0.25">
      <c r="P398" s="10">
        <v>35088</v>
      </c>
      <c r="Q398">
        <v>2.0157060000000002</v>
      </c>
      <c r="S398" s="42">
        <f t="shared" ca="1" si="12"/>
        <v>46418</v>
      </c>
      <c r="T398" s="43">
        <f ca="1">_xll.BInterpol('Base CDI'!$H$4:$H$28,'Base CDI'!$J$4:$J$29,S398,"Cubic","Extrapolate=Linear","MultiX=Average","Skip=True","Sort=True")</f>
        <v>13.630229709964096</v>
      </c>
      <c r="U398" s="43">
        <f ca="1">_xll.BInterpol('Base CDI'!$H$4:$H$28,'Base CDI'!$I$4:$I$29,S398,"Cubic","Extrapolate=Linear","MultiX=Average","Skip=True","Sort=True")</f>
        <v>13.603730572114472</v>
      </c>
    </row>
    <row r="399" spans="16:21" x14ac:dyDescent="0.25">
      <c r="P399" s="10">
        <v>35089</v>
      </c>
      <c r="Q399">
        <v>2.018078</v>
      </c>
      <c r="S399" s="42">
        <f t="shared" ca="1" si="12"/>
        <v>46419</v>
      </c>
      <c r="T399" s="43">
        <f ca="1">_xll.BInterpol('Base CDI'!$H$4:$H$28,'Base CDI'!$J$4:$J$29,S399,"Cubic","Extrapolate=Linear","MultiX=Average","Skip=True","Sort=True")</f>
        <v>13.626817592606681</v>
      </c>
      <c r="U399" s="43">
        <f ca="1">_xll.BInterpol('Base CDI'!$H$4:$H$28,'Base CDI'!$I$4:$I$29,S399,"Cubic","Extrapolate=Linear","MultiX=Average","Skip=True","Sort=True")</f>
        <v>13.600500099564773</v>
      </c>
    </row>
    <row r="400" spans="16:21" x14ac:dyDescent="0.25">
      <c r="P400" s="10">
        <v>35090</v>
      </c>
      <c r="Q400">
        <v>2.0204049999999998</v>
      </c>
      <c r="S400" s="42">
        <f t="shared" ca="1" si="12"/>
        <v>46420</v>
      </c>
      <c r="T400" s="43">
        <f ca="1">_xll.BInterpol('Base CDI'!$H$4:$H$28,'Base CDI'!$J$4:$J$29,S400,"Cubic","Extrapolate=Linear","MultiX=Average","Skip=True","Sort=True")</f>
        <v>13.623419813313525</v>
      </c>
      <c r="U400" s="43">
        <f ca="1">_xll.BInterpol('Base CDI'!$H$4:$H$28,'Base CDI'!$I$4:$I$29,S400,"Cubic","Extrapolate=Linear","MultiX=Average","Skip=True","Sort=True")</f>
        <v>13.597280085499881</v>
      </c>
    </row>
    <row r="401" spans="16:21" x14ac:dyDescent="0.25">
      <c r="P401" s="10">
        <v>35093</v>
      </c>
      <c r="Q401">
        <v>2.0227219999999999</v>
      </c>
      <c r="S401" s="42">
        <f t="shared" ca="1" si="12"/>
        <v>46421</v>
      </c>
      <c r="T401" s="43">
        <f ca="1">_xll.BInterpol('Base CDI'!$H$4:$H$28,'Base CDI'!$J$4:$J$29,S401,"Cubic","Extrapolate=Linear","MultiX=Average","Skip=True","Sort=True")</f>
        <v>13.620036310964462</v>
      </c>
      <c r="U401" s="43">
        <f ca="1">_xll.BInterpol('Base CDI'!$H$4:$H$28,'Base CDI'!$I$4:$I$29,S401,"Cubic","Extrapolate=Linear","MultiX=Average","Skip=True","Sort=True")</f>
        <v>13.594070504369224</v>
      </c>
    </row>
    <row r="402" spans="16:21" x14ac:dyDescent="0.25">
      <c r="P402" s="10">
        <v>35094</v>
      </c>
      <c r="Q402">
        <v>2.0250210000000002</v>
      </c>
      <c r="S402" s="42">
        <f t="shared" ca="1" si="12"/>
        <v>46422</v>
      </c>
      <c r="T402" s="43">
        <f ca="1">_xll.BInterpol('Base CDI'!$H$4:$H$28,'Base CDI'!$J$4:$J$29,S402,"Cubic","Extrapolate=Linear","MultiX=Average","Skip=True","Sort=True")</f>
        <v>13.61666702443932</v>
      </c>
      <c r="U402" s="43">
        <f ca="1">_xll.BInterpol('Base CDI'!$H$4:$H$28,'Base CDI'!$I$4:$I$29,S402,"Cubic","Extrapolate=Linear","MultiX=Average","Skip=True","Sort=True")</f>
        <v>13.590871330622228</v>
      </c>
    </row>
    <row r="403" spans="16:21" x14ac:dyDescent="0.25">
      <c r="P403" s="10">
        <v>35095</v>
      </c>
      <c r="Q403">
        <v>2.0273699999999999</v>
      </c>
      <c r="S403" s="42">
        <f t="shared" ca="1" si="12"/>
        <v>46423</v>
      </c>
      <c r="T403" s="43">
        <f ca="1">_xll.BInterpol('Base CDI'!$H$4:$H$28,'Base CDI'!$J$4:$J$29,S403,"Cubic","Extrapolate=Linear","MultiX=Average","Skip=True","Sort=True")</f>
        <v>13.613311892617933</v>
      </c>
      <c r="U403" s="43">
        <f ca="1">_xll.BInterpol('Base CDI'!$H$4:$H$28,'Base CDI'!$I$4:$I$29,S403,"Cubic","Extrapolate=Linear","MultiX=Average","Skip=True","Sort=True")</f>
        <v>13.587682538708327</v>
      </c>
    </row>
    <row r="404" spans="16:21" x14ac:dyDescent="0.25">
      <c r="P404" s="10">
        <v>35096</v>
      </c>
      <c r="Q404">
        <v>2.0298370000000001</v>
      </c>
      <c r="S404" s="42">
        <f t="shared" ca="1" si="12"/>
        <v>46424</v>
      </c>
      <c r="T404" s="43">
        <f ca="1">_xll.BInterpol('Base CDI'!$H$4:$H$28,'Base CDI'!$J$4:$J$29,S404,"Cubic","Extrapolate=Linear","MultiX=Average","Skip=True","Sort=True")</f>
        <v>13.609970854380133</v>
      </c>
      <c r="U404" s="43">
        <f ca="1">_xll.BInterpol('Base CDI'!$H$4:$H$28,'Base CDI'!$I$4:$I$29,S404,"Cubic","Extrapolate=Linear","MultiX=Average","Skip=True","Sort=True")</f>
        <v>13.584504103076945</v>
      </c>
    </row>
    <row r="405" spans="16:21" x14ac:dyDescent="0.25">
      <c r="P405" s="10">
        <v>35097</v>
      </c>
      <c r="Q405">
        <v>2.0322589999999998</v>
      </c>
      <c r="S405" s="42">
        <f t="shared" ca="1" si="12"/>
        <v>46425</v>
      </c>
      <c r="T405" s="43">
        <f ca="1">_xll.BInterpol('Base CDI'!$H$4:$H$28,'Base CDI'!$J$4:$J$29,S405,"Cubic","Extrapolate=Linear","MultiX=Average","Skip=True","Sort=True")</f>
        <v>13.606643848605751</v>
      </c>
      <c r="U405" s="43">
        <f ca="1">_xll.BInterpol('Base CDI'!$H$4:$H$28,'Base CDI'!$I$4:$I$29,S405,"Cubic","Extrapolate=Linear","MultiX=Average","Skip=True","Sort=True")</f>
        <v>13.581335998177513</v>
      </c>
    </row>
    <row r="406" spans="16:21" x14ac:dyDescent="0.25">
      <c r="P406" s="10">
        <v>35100</v>
      </c>
      <c r="Q406">
        <v>2.034691</v>
      </c>
      <c r="S406" s="42">
        <f t="shared" ca="1" si="12"/>
        <v>46426</v>
      </c>
      <c r="T406" s="43">
        <f ca="1">_xll.BInterpol('Base CDI'!$H$4:$H$28,'Base CDI'!$J$4:$J$29,S406,"Cubic","Extrapolate=Linear","MultiX=Average","Skip=True","Sort=True")</f>
        <v>13.603330814174617</v>
      </c>
      <c r="U406" s="43">
        <f ca="1">_xll.BInterpol('Base CDI'!$H$4:$H$28,'Base CDI'!$I$4:$I$29,S406,"Cubic","Extrapolate=Linear","MultiX=Average","Skip=True","Sort=True")</f>
        <v>13.57817819845946</v>
      </c>
    </row>
    <row r="407" spans="16:21" x14ac:dyDescent="0.25">
      <c r="P407" s="10">
        <v>35101</v>
      </c>
      <c r="Q407">
        <v>2.0371260000000002</v>
      </c>
      <c r="S407" s="42">
        <f t="shared" ca="1" si="12"/>
        <v>46427</v>
      </c>
      <c r="T407" s="43">
        <f ca="1">_xll.BInterpol('Base CDI'!$H$4:$H$28,'Base CDI'!$J$4:$J$29,S407,"Cubic","Extrapolate=Linear","MultiX=Average","Skip=True","Sort=True")</f>
        <v>13.600031689966565</v>
      </c>
      <c r="U407" s="43">
        <f ca="1">_xll.BInterpol('Base CDI'!$H$4:$H$28,'Base CDI'!$I$4:$I$29,S407,"Cubic","Extrapolate=Linear","MultiX=Average","Skip=True","Sort=True")</f>
        <v>13.575030678372213</v>
      </c>
    </row>
    <row r="408" spans="16:21" x14ac:dyDescent="0.25">
      <c r="P408" s="10">
        <v>35102</v>
      </c>
      <c r="Q408">
        <v>2.0395639999999999</v>
      </c>
      <c r="S408" s="42">
        <f t="shared" ca="1" si="12"/>
        <v>46428</v>
      </c>
      <c r="T408" s="43">
        <f ca="1">_xll.BInterpol('Base CDI'!$H$4:$H$28,'Base CDI'!$J$4:$J$29,S408,"Cubic","Extrapolate=Linear","MultiX=Average","Skip=True","Sort=True")</f>
        <v>13.596746414861425</v>
      </c>
      <c r="U408" s="43">
        <f ca="1">_xll.BInterpol('Base CDI'!$H$4:$H$28,'Base CDI'!$I$4:$I$29,S408,"Cubic","Extrapolate=Linear","MultiX=Average","Skip=True","Sort=True")</f>
        <v>13.571893412365203</v>
      </c>
    </row>
    <row r="409" spans="16:21" x14ac:dyDescent="0.25">
      <c r="P409" s="10">
        <v>35103</v>
      </c>
      <c r="Q409">
        <v>2.0420039999999999</v>
      </c>
      <c r="S409" s="42">
        <f t="shared" ca="1" si="12"/>
        <v>46429</v>
      </c>
      <c r="T409" s="43">
        <f ca="1">_xll.BInterpol('Base CDI'!$H$4:$H$28,'Base CDI'!$J$4:$J$29,S409,"Cubic","Extrapolate=Linear","MultiX=Average","Skip=True","Sort=True")</f>
        <v>13.593474927739029</v>
      </c>
      <c r="U409" s="43">
        <f ca="1">_xll.BInterpol('Base CDI'!$H$4:$H$28,'Base CDI'!$I$4:$I$29,S409,"Cubic","Extrapolate=Linear","MultiX=Average","Skip=True","Sort=True")</f>
        <v>13.568766374887858</v>
      </c>
    </row>
    <row r="410" spans="16:21" x14ac:dyDescent="0.25">
      <c r="P410" s="10">
        <v>35104</v>
      </c>
      <c r="Q410">
        <v>2.044448</v>
      </c>
      <c r="S410" s="42">
        <f t="shared" ca="1" si="12"/>
        <v>46430</v>
      </c>
      <c r="T410" s="43">
        <f ca="1">_xll.BInterpol('Base CDI'!$H$4:$H$28,'Base CDI'!$J$4:$J$29,S410,"Cubic","Extrapolate=Linear","MultiX=Average","Skip=True","Sort=True")</f>
        <v>13.590217167479208</v>
      </c>
      <c r="U410" s="43">
        <f ca="1">_xll.BInterpol('Base CDI'!$H$4:$H$28,'Base CDI'!$I$4:$I$29,S410,"Cubic","Extrapolate=Linear","MultiX=Average","Skip=True","Sort=True")</f>
        <v>13.565649540389606</v>
      </c>
    </row>
    <row r="411" spans="16:21" x14ac:dyDescent="0.25">
      <c r="P411" s="10">
        <v>35107</v>
      </c>
      <c r="Q411">
        <v>2.0468950000000001</v>
      </c>
      <c r="S411" s="42">
        <f t="shared" ca="1" si="12"/>
        <v>46431</v>
      </c>
      <c r="T411" s="43">
        <f ca="1">_xll.BInterpol('Base CDI'!$H$4:$H$28,'Base CDI'!$J$4:$J$29,S411,"Cubic","Extrapolate=Linear","MultiX=Average","Skip=True","Sort=True")</f>
        <v>13.586973072961795</v>
      </c>
      <c r="U411" s="43">
        <f ca="1">_xll.BInterpol('Base CDI'!$H$4:$H$28,'Base CDI'!$I$4:$I$29,S411,"Cubic","Extrapolate=Linear","MultiX=Average","Skip=True","Sort=True")</f>
        <v>13.562542883319876</v>
      </c>
    </row>
    <row r="412" spans="16:21" x14ac:dyDescent="0.25">
      <c r="P412" s="10">
        <v>35108</v>
      </c>
      <c r="Q412">
        <v>2.0493510000000001</v>
      </c>
      <c r="S412" s="42">
        <f t="shared" ca="1" si="12"/>
        <v>46432</v>
      </c>
      <c r="T412" s="43">
        <f ca="1">_xll.BInterpol('Base CDI'!$H$4:$H$28,'Base CDI'!$J$4:$J$29,S412,"Cubic","Extrapolate=Linear","MultiX=Average","Skip=True","Sort=True")</f>
        <v>13.58374258306662</v>
      </c>
      <c r="U412" s="43">
        <f ca="1">_xll.BInterpol('Base CDI'!$H$4:$H$28,'Base CDI'!$I$4:$I$29,S412,"Cubic","Extrapolate=Linear","MultiX=Average","Skip=True","Sort=True")</f>
        <v>13.559446378128099</v>
      </c>
    </row>
    <row r="413" spans="16:21" x14ac:dyDescent="0.25">
      <c r="P413" s="10">
        <v>35109</v>
      </c>
      <c r="Q413">
        <v>2.0518239999999999</v>
      </c>
      <c r="S413" s="42">
        <f t="shared" ca="1" si="12"/>
        <v>46433</v>
      </c>
      <c r="T413" s="43">
        <f ca="1">_xll.BInterpol('Base CDI'!$H$4:$H$28,'Base CDI'!$J$4:$J$29,S413,"Cubic","Extrapolate=Linear","MultiX=Average","Skip=True","Sort=True")</f>
        <v>13.580525636673517</v>
      </c>
      <c r="U413" s="43">
        <f ca="1">_xll.BInterpol('Base CDI'!$H$4:$H$28,'Base CDI'!$I$4:$I$29,S413,"Cubic","Extrapolate=Linear","MultiX=Average","Skip=True","Sort=True")</f>
        <v>13.556359999263702</v>
      </c>
    </row>
    <row r="414" spans="16:21" x14ac:dyDescent="0.25">
      <c r="P414" s="10">
        <v>35110</v>
      </c>
      <c r="Q414">
        <v>2.0543480000000001</v>
      </c>
      <c r="S414" s="42">
        <f t="shared" ca="1" si="12"/>
        <v>46434</v>
      </c>
      <c r="T414" s="43">
        <f ca="1">_xll.BInterpol('Base CDI'!$H$4:$H$28,'Base CDI'!$J$4:$J$29,S414,"Cubic","Extrapolate=Linear","MultiX=Average","Skip=True","Sort=True")</f>
        <v>13.577322172662313</v>
      </c>
      <c r="U414" s="43">
        <f ca="1">_xll.BInterpol('Base CDI'!$H$4:$H$28,'Base CDI'!$I$4:$I$29,S414,"Cubic","Extrapolate=Linear","MultiX=Average","Skip=True","Sort=True")</f>
        <v>13.553283721176113</v>
      </c>
    </row>
    <row r="415" spans="16:21" x14ac:dyDescent="0.25">
      <c r="P415" s="10">
        <v>35111</v>
      </c>
      <c r="Q415">
        <v>2.0568810000000002</v>
      </c>
      <c r="S415" s="42">
        <f t="shared" ca="1" si="12"/>
        <v>46435</v>
      </c>
      <c r="T415" s="43">
        <f ca="1">_xll.BInterpol('Base CDI'!$H$4:$H$28,'Base CDI'!$J$4:$J$29,S415,"Cubic","Extrapolate=Linear","MultiX=Average","Skip=True","Sort=True")</f>
        <v>13.574132129912845</v>
      </c>
      <c r="U415" s="43">
        <f ca="1">_xll.BInterpol('Base CDI'!$H$4:$H$28,'Base CDI'!$I$4:$I$29,S415,"Cubic","Extrapolate=Linear","MultiX=Average","Skip=True","Sort=True")</f>
        <v>13.550217518314762</v>
      </c>
    </row>
    <row r="416" spans="16:21" x14ac:dyDescent="0.25">
      <c r="P416" s="10">
        <v>35116</v>
      </c>
      <c r="Q416">
        <v>2.0594320000000002</v>
      </c>
      <c r="S416" s="42">
        <f t="shared" ca="1" si="12"/>
        <v>46436</v>
      </c>
      <c r="T416" s="43">
        <f ca="1">_xll.BInterpol('Base CDI'!$H$4:$H$28,'Base CDI'!$J$4:$J$29,S416,"Cubic","Extrapolate=Linear","MultiX=Average","Skip=True","Sort=True")</f>
        <v>13.570955447304941</v>
      </c>
      <c r="U416" s="43">
        <f ca="1">_xll.BInterpol('Base CDI'!$H$4:$H$28,'Base CDI'!$I$4:$I$29,S416,"Cubic","Extrapolate=Linear","MultiX=Average","Skip=True","Sort=True")</f>
        <v>13.547161365129076</v>
      </c>
    </row>
    <row r="417" spans="16:21" x14ac:dyDescent="0.25">
      <c r="P417" s="10">
        <v>35117</v>
      </c>
      <c r="Q417">
        <v>2.061992</v>
      </c>
      <c r="S417" s="42">
        <f t="shared" ca="1" si="12"/>
        <v>46437</v>
      </c>
      <c r="T417" s="43">
        <f ca="1">_xll.BInterpol('Base CDI'!$H$4:$H$28,'Base CDI'!$J$4:$J$29,S417,"Cubic","Extrapolate=Linear","MultiX=Average","Skip=True","Sort=True")</f>
        <v>13.567792063718434</v>
      </c>
      <c r="U417" s="43">
        <f ca="1">_xll.BInterpol('Base CDI'!$H$4:$H$28,'Base CDI'!$I$4:$I$29,S417,"Cubic","Extrapolate=Linear","MultiX=Average","Skip=True","Sort=True")</f>
        <v>13.544115236068487</v>
      </c>
    </row>
    <row r="418" spans="16:21" x14ac:dyDescent="0.25">
      <c r="P418" s="10">
        <v>35118</v>
      </c>
      <c r="Q418">
        <v>2.0645560000000001</v>
      </c>
      <c r="S418" s="42">
        <f t="shared" ca="1" si="12"/>
        <v>46438</v>
      </c>
      <c r="T418" s="43">
        <f ca="1">_xll.BInterpol('Base CDI'!$H$4:$H$28,'Base CDI'!$J$4:$J$29,S418,"Cubic","Extrapolate=Linear","MultiX=Average","Skip=True","Sort=True")</f>
        <v>13.564641918033155</v>
      </c>
      <c r="U418" s="43">
        <f ca="1">_xll.BInterpol('Base CDI'!$H$4:$H$28,'Base CDI'!$I$4:$I$29,S418,"Cubic","Extrapolate=Linear","MultiX=Average","Skip=True","Sort=True")</f>
        <v>13.541079105582423</v>
      </c>
    </row>
    <row r="419" spans="16:21" x14ac:dyDescent="0.25">
      <c r="P419" s="10">
        <v>35121</v>
      </c>
      <c r="Q419">
        <v>2.067116</v>
      </c>
      <c r="S419" s="42">
        <f t="shared" ca="1" si="12"/>
        <v>46439</v>
      </c>
      <c r="T419" s="43">
        <f ca="1">_xll.BInterpol('Base CDI'!$H$4:$H$28,'Base CDI'!$J$4:$J$29,S419,"Cubic","Extrapolate=Linear","MultiX=Average","Skip=True","Sort=True")</f>
        <v>13.561504949128935</v>
      </c>
      <c r="U419" s="43">
        <f ca="1">_xll.BInterpol('Base CDI'!$H$4:$H$28,'Base CDI'!$I$4:$I$29,S419,"Cubic","Extrapolate=Linear","MultiX=Average","Skip=True","Sort=True")</f>
        <v>13.53805294812031</v>
      </c>
    </row>
    <row r="420" spans="16:21" x14ac:dyDescent="0.25">
      <c r="P420" s="10">
        <v>35122</v>
      </c>
      <c r="Q420">
        <v>2.0696029999999999</v>
      </c>
      <c r="S420" s="42">
        <f t="shared" ca="1" si="12"/>
        <v>46440</v>
      </c>
      <c r="T420" s="43">
        <f ca="1">_xll.BInterpol('Base CDI'!$H$4:$H$28,'Base CDI'!$J$4:$J$29,S420,"Cubic","Extrapolate=Linear","MultiX=Average","Skip=True","Sort=True")</f>
        <v>13.558381095885608</v>
      </c>
      <c r="U420" s="43">
        <f ca="1">_xll.BInterpol('Base CDI'!$H$4:$H$28,'Base CDI'!$I$4:$I$29,S420,"Cubic","Extrapolate=Linear","MultiX=Average","Skip=True","Sort=True")</f>
        <v>13.535036738131579</v>
      </c>
    </row>
    <row r="421" spans="16:21" x14ac:dyDescent="0.25">
      <c r="P421" s="10">
        <v>35123</v>
      </c>
      <c r="Q421">
        <v>2.072066</v>
      </c>
      <c r="S421" s="42">
        <f t="shared" ca="1" si="12"/>
        <v>46441</v>
      </c>
      <c r="T421" s="43">
        <f ca="1">_xll.BInterpol('Base CDI'!$H$4:$H$28,'Base CDI'!$J$4:$J$29,S421,"Cubic","Extrapolate=Linear","MultiX=Average","Skip=True","Sort=True")</f>
        <v>13.555270297183002</v>
      </c>
      <c r="U421" s="43">
        <f ca="1">_xll.BInterpol('Base CDI'!$H$4:$H$28,'Base CDI'!$I$4:$I$29,S421,"Cubic","Extrapolate=Linear","MultiX=Average","Skip=True","Sort=True")</f>
        <v>13.532030450065658</v>
      </c>
    </row>
    <row r="422" spans="16:21" x14ac:dyDescent="0.25">
      <c r="P422" s="10">
        <v>35124</v>
      </c>
      <c r="Q422">
        <v>2.0745179999999999</v>
      </c>
      <c r="S422" s="42">
        <f t="shared" ca="1" si="12"/>
        <v>46442</v>
      </c>
      <c r="T422" s="43">
        <f ca="1">_xll.BInterpol('Base CDI'!$H$4:$H$28,'Base CDI'!$J$4:$J$29,S422,"Cubic","Extrapolate=Linear","MultiX=Average","Skip=True","Sort=True")</f>
        <v>13.552172491900951</v>
      </c>
      <c r="U422" s="43">
        <f ca="1">_xll.BInterpol('Base CDI'!$H$4:$H$28,'Base CDI'!$I$4:$I$29,S422,"Cubic","Extrapolate=Linear","MultiX=Average","Skip=True","Sort=True")</f>
        <v>13.529034058371979</v>
      </c>
    </row>
    <row r="423" spans="16:21" x14ac:dyDescent="0.25">
      <c r="P423" s="10">
        <v>35125</v>
      </c>
      <c r="Q423">
        <v>2.0766619999999998</v>
      </c>
      <c r="S423" s="42">
        <f t="shared" ca="1" si="12"/>
        <v>46443</v>
      </c>
      <c r="T423" s="43">
        <f ca="1">_xll.BInterpol('Base CDI'!$H$4:$H$28,'Base CDI'!$J$4:$J$29,S423,"Cubic","Extrapolate=Linear","MultiX=Average","Skip=True","Sort=True")</f>
        <v>13.549087618919287</v>
      </c>
      <c r="U423" s="43">
        <f ca="1">_xll.BInterpol('Base CDI'!$H$4:$H$28,'Base CDI'!$I$4:$I$29,S423,"Cubic","Extrapolate=Linear","MultiX=Average","Skip=True","Sort=True")</f>
        <v>13.526047537499965</v>
      </c>
    </row>
    <row r="424" spans="16:21" x14ac:dyDescent="0.25">
      <c r="P424" s="10">
        <v>35128</v>
      </c>
      <c r="Q424">
        <v>2.078856</v>
      </c>
      <c r="S424" s="42">
        <f t="shared" ca="1" si="12"/>
        <v>46444</v>
      </c>
      <c r="T424" s="43">
        <f ca="1">_xll.BInterpol('Base CDI'!$H$4:$H$28,'Base CDI'!$J$4:$J$29,S424,"Cubic","Extrapolate=Linear","MultiX=Average","Skip=True","Sort=True")</f>
        <v>13.54601561711784</v>
      </c>
      <c r="U424" s="43">
        <f ca="1">_xll.BInterpol('Base CDI'!$H$4:$H$28,'Base CDI'!$I$4:$I$29,S424,"Cubic","Extrapolate=Linear","MultiX=Average","Skip=True","Sort=True")</f>
        <v>13.523070861899049</v>
      </c>
    </row>
    <row r="425" spans="16:21" x14ac:dyDescent="0.25">
      <c r="P425" s="10">
        <v>35129</v>
      </c>
      <c r="Q425">
        <v>2.0810390000000001</v>
      </c>
      <c r="S425" s="42">
        <f t="shared" ca="1" si="12"/>
        <v>46445</v>
      </c>
      <c r="T425" s="43">
        <f ca="1">_xll.BInterpol('Base CDI'!$H$4:$H$28,'Base CDI'!$J$4:$J$29,S425,"Cubic","Extrapolate=Linear","MultiX=Average","Skip=True","Sort=True")</f>
        <v>13.542956425376442</v>
      </c>
      <c r="U425" s="43">
        <f ca="1">_xll.BInterpol('Base CDI'!$H$4:$H$28,'Base CDI'!$I$4:$I$29,S425,"Cubic","Extrapolate=Linear","MultiX=Average","Skip=True","Sort=True")</f>
        <v>13.520104006018659</v>
      </c>
    </row>
    <row r="426" spans="16:21" x14ac:dyDescent="0.25">
      <c r="P426" s="10">
        <v>35130</v>
      </c>
      <c r="Q426">
        <v>2.083196</v>
      </c>
      <c r="S426" s="42">
        <f t="shared" ca="1" si="12"/>
        <v>46446</v>
      </c>
      <c r="T426" s="43">
        <f ca="1">_xll.BInterpol('Base CDI'!$H$4:$H$28,'Base CDI'!$J$4:$J$29,S426,"Cubic","Extrapolate=Linear","MultiX=Average","Skip=True","Sort=True")</f>
        <v>13.539909982574924</v>
      </c>
      <c r="U426" s="43">
        <f ca="1">_xll.BInterpol('Base CDI'!$H$4:$H$28,'Base CDI'!$I$4:$I$29,S426,"Cubic","Extrapolate=Linear","MultiX=Average","Skip=True","Sort=True")</f>
        <v>13.517146944308223</v>
      </c>
    </row>
    <row r="427" spans="16:21" x14ac:dyDescent="0.25">
      <c r="P427" s="10">
        <v>35131</v>
      </c>
      <c r="Q427">
        <v>2.0853630000000001</v>
      </c>
      <c r="S427" s="42">
        <f t="shared" ca="1" si="12"/>
        <v>46447</v>
      </c>
      <c r="T427" s="43">
        <f ca="1">_xll.BInterpol('Base CDI'!$H$4:$H$28,'Base CDI'!$J$4:$J$29,S427,"Cubic","Extrapolate=Linear","MultiX=Average","Skip=True","Sort=True")</f>
        <v>13.536876227593119</v>
      </c>
      <c r="U427" s="43">
        <f ca="1">_xll.BInterpol('Base CDI'!$H$4:$H$28,'Base CDI'!$I$4:$I$29,S427,"Cubic","Extrapolate=Linear","MultiX=Average","Skip=True","Sort=True")</f>
        <v>13.514199651217172</v>
      </c>
    </row>
    <row r="428" spans="16:21" x14ac:dyDescent="0.25">
      <c r="P428" s="10">
        <v>35132</v>
      </c>
      <c r="Q428">
        <v>2.0875249999999999</v>
      </c>
      <c r="S428" s="42">
        <f t="shared" ca="1" si="12"/>
        <v>46448</v>
      </c>
      <c r="T428" s="43">
        <f ca="1">_xll.BInterpol('Base CDI'!$H$4:$H$28,'Base CDI'!$J$4:$J$29,S428,"Cubic","Extrapolate=Linear","MultiX=Average","Skip=True","Sort=True")</f>
        <v>13.533855099310857</v>
      </c>
      <c r="U428" s="43">
        <f ca="1">_xll.BInterpol('Base CDI'!$H$4:$H$28,'Base CDI'!$I$4:$I$29,S428,"Cubic","Extrapolate=Linear","MultiX=Average","Skip=True","Sort=True")</f>
        <v>13.511262101194932</v>
      </c>
    </row>
    <row r="429" spans="16:21" x14ac:dyDescent="0.25">
      <c r="P429" s="10">
        <v>35135</v>
      </c>
      <c r="Q429">
        <v>2.0896819999999998</v>
      </c>
      <c r="S429" s="42">
        <f t="shared" ca="1" si="12"/>
        <v>46449</v>
      </c>
      <c r="T429" s="43">
        <f ca="1">_xll.BInterpol('Base CDI'!$H$4:$H$28,'Base CDI'!$J$4:$J$29,S429,"Cubic","Extrapolate=Linear","MultiX=Average","Skip=True","Sort=True")</f>
        <v>13.530846536607973</v>
      </c>
      <c r="U429" s="43">
        <f ca="1">_xll.BInterpol('Base CDI'!$H$4:$H$28,'Base CDI'!$I$4:$I$29,S429,"Cubic","Extrapolate=Linear","MultiX=Average","Skip=True","Sort=True")</f>
        <v>13.508334268690932</v>
      </c>
    </row>
    <row r="430" spans="16:21" x14ac:dyDescent="0.25">
      <c r="P430" s="10">
        <v>35136</v>
      </c>
      <c r="Q430">
        <v>2.0918619999999999</v>
      </c>
      <c r="S430" s="42">
        <f t="shared" ca="1" si="12"/>
        <v>46450</v>
      </c>
      <c r="T430" s="43">
        <f ca="1">_xll.BInterpol('Base CDI'!$H$4:$H$28,'Base CDI'!$J$4:$J$29,S430,"Cubic","Extrapolate=Linear","MultiX=Average","Skip=True","Sort=True")</f>
        <v>13.527850478364293</v>
      </c>
      <c r="U430" s="43">
        <f ca="1">_xll.BInterpol('Base CDI'!$H$4:$H$28,'Base CDI'!$I$4:$I$29,S430,"Cubic","Extrapolate=Linear","MultiX=Average","Skip=True","Sort=True")</f>
        <v>13.505416128154602</v>
      </c>
    </row>
    <row r="431" spans="16:21" x14ac:dyDescent="0.25">
      <c r="P431" s="10">
        <v>35137</v>
      </c>
      <c r="Q431">
        <v>2.0940379999999998</v>
      </c>
      <c r="S431" s="42">
        <f t="shared" ca="1" si="12"/>
        <v>46451</v>
      </c>
      <c r="T431" s="43">
        <f ca="1">_xll.BInterpol('Base CDI'!$H$4:$H$28,'Base CDI'!$J$4:$J$29,S431,"Cubic","Extrapolate=Linear","MultiX=Average","Skip=True","Sort=True")</f>
        <v>13.524866863459653</v>
      </c>
      <c r="U431" s="43">
        <f ca="1">_xll.BInterpol('Base CDI'!$H$4:$H$28,'Base CDI'!$I$4:$I$29,S431,"Cubic","Extrapolate=Linear","MultiX=Average","Skip=True","Sort=True")</f>
        <v>13.502507654035371</v>
      </c>
    </row>
    <row r="432" spans="16:21" x14ac:dyDescent="0.25">
      <c r="P432" s="10">
        <v>35138</v>
      </c>
      <c r="Q432">
        <v>2.0962010000000002</v>
      </c>
      <c r="S432" s="42">
        <f t="shared" ca="1" si="12"/>
        <v>46452</v>
      </c>
      <c r="T432" s="43">
        <f ca="1">_xll.BInterpol('Base CDI'!$H$4:$H$28,'Base CDI'!$J$4:$J$29,S432,"Cubic","Extrapolate=Linear","MultiX=Average","Skip=True","Sort=True")</f>
        <v>13.521895630773882</v>
      </c>
      <c r="U432" s="43">
        <f ca="1">_xll.BInterpol('Base CDI'!$H$4:$H$28,'Base CDI'!$I$4:$I$29,S432,"Cubic","Extrapolate=Linear","MultiX=Average","Skip=True","Sort=True")</f>
        <v>13.499608820782669</v>
      </c>
    </row>
    <row r="433" spans="16:21" x14ac:dyDescent="0.25">
      <c r="P433" s="10">
        <v>35139</v>
      </c>
      <c r="Q433">
        <v>2.0983670000000001</v>
      </c>
      <c r="S433" s="42">
        <f t="shared" ca="1" si="12"/>
        <v>46453</v>
      </c>
      <c r="T433" s="43">
        <f ca="1">_xll.BInterpol('Base CDI'!$H$4:$H$28,'Base CDI'!$J$4:$J$29,S433,"Cubic","Extrapolate=Linear","MultiX=Average","Skip=True","Sort=True")</f>
        <v>13.518936719186815</v>
      </c>
      <c r="U433" s="43">
        <f ca="1">_xll.BInterpol('Base CDI'!$H$4:$H$28,'Base CDI'!$I$4:$I$29,S433,"Cubic","Extrapolate=Linear","MultiX=Average","Skip=True","Sort=True")</f>
        <v>13.496719602845921</v>
      </c>
    </row>
    <row r="434" spans="16:21" x14ac:dyDescent="0.25">
      <c r="P434" s="10">
        <v>35142</v>
      </c>
      <c r="Q434">
        <v>2.100536</v>
      </c>
      <c r="S434" s="42">
        <f t="shared" ca="1" si="12"/>
        <v>46454</v>
      </c>
      <c r="T434" s="43">
        <f ca="1">_xll.BInterpol('Base CDI'!$H$4:$H$28,'Base CDI'!$J$4:$J$29,S434,"Cubic","Extrapolate=Linear","MultiX=Average","Skip=True","Sort=True")</f>
        <v>13.515990067578279</v>
      </c>
      <c r="U434" s="43">
        <f ca="1">_xll.BInterpol('Base CDI'!$H$4:$H$28,'Base CDI'!$I$4:$I$29,S434,"Cubic","Extrapolate=Linear","MultiX=Average","Skip=True","Sort=True")</f>
        <v>13.493839974674557</v>
      </c>
    </row>
    <row r="435" spans="16:21" x14ac:dyDescent="0.25">
      <c r="P435" s="10">
        <v>35143</v>
      </c>
      <c r="Q435">
        <v>2.102706</v>
      </c>
      <c r="S435" s="42">
        <f t="shared" ca="1" si="12"/>
        <v>46455</v>
      </c>
      <c r="T435" s="43">
        <f ca="1">_xll.BInterpol('Base CDI'!$H$4:$H$28,'Base CDI'!$J$4:$J$29,S435,"Cubic","Extrapolate=Linear","MultiX=Average","Skip=True","Sort=True")</f>
        <v>13.513055614828108</v>
      </c>
      <c r="U435" s="43">
        <f ca="1">_xll.BInterpol('Base CDI'!$H$4:$H$28,'Base CDI'!$I$4:$I$29,S435,"Cubic","Extrapolate=Linear","MultiX=Average","Skip=True","Sort=True")</f>
        <v>13.490969910718009</v>
      </c>
    </row>
    <row r="436" spans="16:21" x14ac:dyDescent="0.25">
      <c r="P436" s="10">
        <v>35144</v>
      </c>
      <c r="Q436">
        <v>2.1048789999999999</v>
      </c>
      <c r="S436" s="42">
        <f t="shared" ca="1" si="12"/>
        <v>46456</v>
      </c>
      <c r="T436" s="43">
        <f ca="1">_xll.BInterpol('Base CDI'!$H$4:$H$28,'Base CDI'!$J$4:$J$29,S436,"Cubic","Extrapolate=Linear","MultiX=Average","Skip=True","Sort=True")</f>
        <v>13.510133299816134</v>
      </c>
      <c r="U436" s="43">
        <f ca="1">_xll.BInterpol('Base CDI'!$H$4:$H$28,'Base CDI'!$I$4:$I$29,S436,"Cubic","Extrapolate=Linear","MultiX=Average","Skip=True","Sort=True")</f>
        <v>13.488109385425703</v>
      </c>
    </row>
    <row r="437" spans="16:21" x14ac:dyDescent="0.25">
      <c r="P437" s="10">
        <v>35145</v>
      </c>
      <c r="Q437">
        <v>2.1070540000000002</v>
      </c>
      <c r="S437" s="42">
        <f t="shared" ca="1" si="12"/>
        <v>46457</v>
      </c>
      <c r="T437" s="43">
        <f ca="1">_xll.BInterpol('Base CDI'!$H$4:$H$28,'Base CDI'!$J$4:$J$29,S437,"Cubic","Extrapolate=Linear","MultiX=Average","Skip=True","Sort=True")</f>
        <v>13.50722306142219</v>
      </c>
      <c r="U437" s="43">
        <f ca="1">_xll.BInterpol('Base CDI'!$H$4:$H$28,'Base CDI'!$I$4:$I$29,S437,"Cubic","Extrapolate=Linear","MultiX=Average","Skip=True","Sort=True")</f>
        <v>13.485258373247069</v>
      </c>
    </row>
    <row r="438" spans="16:21" x14ac:dyDescent="0.25">
      <c r="P438" s="10">
        <v>35146</v>
      </c>
      <c r="Q438">
        <v>2.1092309999999999</v>
      </c>
      <c r="S438" s="42">
        <f t="shared" ca="1" si="12"/>
        <v>46458</v>
      </c>
      <c r="T438" s="43">
        <f ca="1">_xll.BInterpol('Base CDI'!$H$4:$H$28,'Base CDI'!$J$4:$J$29,S438,"Cubic","Extrapolate=Linear","MultiX=Average","Skip=True","Sort=True")</f>
        <v>13.504324838526102</v>
      </c>
      <c r="U438" s="43">
        <f ca="1">_xll.BInterpol('Base CDI'!$H$4:$H$28,'Base CDI'!$I$4:$I$29,S438,"Cubic","Extrapolate=Linear","MultiX=Average","Skip=True","Sort=True")</f>
        <v>13.482416848631534</v>
      </c>
    </row>
    <row r="439" spans="16:21" x14ac:dyDescent="0.25">
      <c r="P439" s="10">
        <v>35149</v>
      </c>
      <c r="Q439">
        <v>2.1114109999999999</v>
      </c>
      <c r="S439" s="42">
        <f t="shared" ca="1" si="12"/>
        <v>46459</v>
      </c>
      <c r="T439" s="43">
        <f ca="1">_xll.BInterpol('Base CDI'!$H$4:$H$28,'Base CDI'!$J$4:$J$29,S439,"Cubic","Extrapolate=Linear","MultiX=Average","Skip=True","Sort=True")</f>
        <v>13.501438570007707</v>
      </c>
      <c r="U439" s="43">
        <f ca="1">_xll.BInterpol('Base CDI'!$H$4:$H$28,'Base CDI'!$I$4:$I$29,S439,"Cubic","Extrapolate=Linear","MultiX=Average","Skip=True","Sort=True")</f>
        <v>13.479584786028528</v>
      </c>
    </row>
    <row r="440" spans="16:21" x14ac:dyDescent="0.25">
      <c r="P440" s="10">
        <v>35150</v>
      </c>
      <c r="Q440">
        <v>2.1135860000000002</v>
      </c>
      <c r="S440" s="42">
        <f t="shared" ca="1" si="12"/>
        <v>46460</v>
      </c>
      <c r="T440" s="43">
        <f ca="1">_xll.BInterpol('Base CDI'!$H$4:$H$28,'Base CDI'!$J$4:$J$29,S440,"Cubic","Extrapolate=Linear","MultiX=Average","Skip=True","Sort=True")</f>
        <v>13.498564194746836</v>
      </c>
      <c r="U440" s="43">
        <f ca="1">_xll.BInterpol('Base CDI'!$H$4:$H$28,'Base CDI'!$I$4:$I$29,S440,"Cubic","Extrapolate=Linear","MultiX=Average","Skip=True","Sort=True")</f>
        <v>13.47676215988748</v>
      </c>
    </row>
    <row r="441" spans="16:21" x14ac:dyDescent="0.25">
      <c r="P441" s="10">
        <v>35151</v>
      </c>
      <c r="Q441">
        <v>2.1157629999999998</v>
      </c>
      <c r="S441" s="42">
        <f t="shared" ca="1" si="12"/>
        <v>46461</v>
      </c>
      <c r="T441" s="43">
        <f ca="1">_xll.BInterpol('Base CDI'!$H$4:$H$28,'Base CDI'!$J$4:$J$29,S441,"Cubic","Extrapolate=Linear","MultiX=Average","Skip=True","Sort=True")</f>
        <v>13.495701651623317</v>
      </c>
      <c r="U441" s="43">
        <f ca="1">_xll.BInterpol('Base CDI'!$H$4:$H$28,'Base CDI'!$I$4:$I$29,S441,"Cubic","Extrapolate=Linear","MultiX=Average","Skip=True","Sort=True")</f>
        <v>13.473948944657819</v>
      </c>
    </row>
    <row r="442" spans="16:21" x14ac:dyDescent="0.25">
      <c r="P442" s="10">
        <v>35152</v>
      </c>
      <c r="Q442">
        <v>2.1179420000000002</v>
      </c>
      <c r="S442" s="42">
        <f t="shared" ca="1" si="12"/>
        <v>46462</v>
      </c>
      <c r="T442" s="43">
        <f ca="1">_xll.BInterpol('Base CDI'!$H$4:$H$28,'Base CDI'!$J$4:$J$29,S442,"Cubic","Extrapolate=Linear","MultiX=Average","Skip=True","Sort=True")</f>
        <v>13.492850879516984</v>
      </c>
      <c r="U442" s="43">
        <f ca="1">_xll.BInterpol('Base CDI'!$H$4:$H$28,'Base CDI'!$I$4:$I$29,S442,"Cubic","Extrapolate=Linear","MultiX=Average","Skip=True","Sort=True")</f>
        <v>13.471145114788973</v>
      </c>
    </row>
    <row r="443" spans="16:21" x14ac:dyDescent="0.25">
      <c r="P443" s="10">
        <v>35153</v>
      </c>
      <c r="Q443">
        <v>2.120123</v>
      </c>
      <c r="S443" s="42">
        <f t="shared" ca="1" si="12"/>
        <v>46463</v>
      </c>
      <c r="T443" s="43">
        <f ca="1">_xll.BInterpol('Base CDI'!$H$4:$H$28,'Base CDI'!$J$4:$J$29,S443,"Cubic","Extrapolate=Linear","MultiX=Average","Skip=True","Sort=True")</f>
        <v>13.49001181730767</v>
      </c>
      <c r="U443" s="43">
        <f ca="1">_xll.BInterpol('Base CDI'!$H$4:$H$28,'Base CDI'!$I$4:$I$29,S443,"Cubic","Extrapolate=Linear","MultiX=Average","Skip=True","Sort=True")</f>
        <v>13.468350644730371</v>
      </c>
    </row>
    <row r="444" spans="16:21" x14ac:dyDescent="0.25">
      <c r="P444" s="10">
        <v>35156</v>
      </c>
      <c r="Q444">
        <v>2.1223070000000002</v>
      </c>
      <c r="S444" s="42">
        <f t="shared" ca="1" si="12"/>
        <v>46464</v>
      </c>
      <c r="T444" s="43">
        <f ca="1">_xll.BInterpol('Base CDI'!$H$4:$H$28,'Base CDI'!$J$4:$J$29,S444,"Cubic","Extrapolate=Linear","MultiX=Average","Skip=True","Sort=True")</f>
        <v>13.487184403875203</v>
      </c>
      <c r="U444" s="43">
        <f ca="1">_xll.BInterpol('Base CDI'!$H$4:$H$28,'Base CDI'!$I$4:$I$29,S444,"Cubic","Extrapolate=Linear","MultiX=Average","Skip=True","Sort=True")</f>
        <v>13.465565508931443</v>
      </c>
    </row>
    <row r="445" spans="16:21" x14ac:dyDescent="0.25">
      <c r="P445" s="10">
        <v>35157</v>
      </c>
      <c r="Q445">
        <v>2.124422</v>
      </c>
      <c r="S445" s="42">
        <f t="shared" ca="1" si="12"/>
        <v>46465</v>
      </c>
      <c r="T445" s="43">
        <f ca="1">_xll.BInterpol('Base CDI'!$H$4:$H$28,'Base CDI'!$J$4:$J$29,S445,"Cubic","Extrapolate=Linear","MultiX=Average","Skip=True","Sort=True")</f>
        <v>13.484368578099417</v>
      </c>
      <c r="U445" s="43">
        <f ca="1">_xll.BInterpol('Base CDI'!$H$4:$H$28,'Base CDI'!$I$4:$I$29,S445,"Cubic","Extrapolate=Linear","MultiX=Average","Skip=True","Sort=True")</f>
        <v>13.462789681841615</v>
      </c>
    </row>
    <row r="446" spans="16:21" x14ac:dyDescent="0.25">
      <c r="P446" s="10">
        <v>35158</v>
      </c>
      <c r="Q446">
        <v>2.1265399999999999</v>
      </c>
      <c r="S446" s="42">
        <f t="shared" ca="1" si="12"/>
        <v>46466</v>
      </c>
      <c r="T446" s="43">
        <f ca="1">_xll.BInterpol('Base CDI'!$H$4:$H$28,'Base CDI'!$J$4:$J$29,S446,"Cubic","Extrapolate=Linear","MultiX=Average","Skip=True","Sort=True")</f>
        <v>13.481564278860144</v>
      </c>
      <c r="U446" s="43">
        <f ca="1">_xll.BInterpol('Base CDI'!$H$4:$H$28,'Base CDI'!$I$4:$I$29,S446,"Cubic","Extrapolate=Linear","MultiX=Average","Skip=True","Sort=True")</f>
        <v>13.460023137910317</v>
      </c>
    </row>
    <row r="447" spans="16:21" x14ac:dyDescent="0.25">
      <c r="P447" s="10">
        <v>35163</v>
      </c>
      <c r="Q447">
        <v>2.1286589999999999</v>
      </c>
      <c r="S447" s="42">
        <f t="shared" ca="1" si="12"/>
        <v>46467</v>
      </c>
      <c r="T447" s="43">
        <f ca="1">_xll.BInterpol('Base CDI'!$H$4:$H$28,'Base CDI'!$J$4:$J$29,S447,"Cubic","Extrapolate=Linear","MultiX=Average","Skip=True","Sort=True")</f>
        <v>13.478771445037214</v>
      </c>
      <c r="U447" s="43">
        <f ca="1">_xll.BInterpol('Base CDI'!$H$4:$H$28,'Base CDI'!$I$4:$I$29,S447,"Cubic","Extrapolate=Linear","MultiX=Average","Skip=True","Sort=True")</f>
        <v>13.457265851586982</v>
      </c>
    </row>
    <row r="448" spans="16:21" x14ac:dyDescent="0.25">
      <c r="P448" s="10">
        <v>35164</v>
      </c>
      <c r="Q448">
        <v>2.1307879999999999</v>
      </c>
      <c r="S448" s="42">
        <f t="shared" ca="1" si="12"/>
        <v>46468</v>
      </c>
      <c r="T448" s="43">
        <f ca="1">_xll.BInterpol('Base CDI'!$H$4:$H$28,'Base CDI'!$J$4:$J$29,S448,"Cubic","Extrapolate=Linear","MultiX=Average","Skip=True","Sort=True")</f>
        <v>13.47599001551046</v>
      </c>
      <c r="U448" s="43">
        <f ca="1">_xll.BInterpol('Base CDI'!$H$4:$H$28,'Base CDI'!$I$4:$I$29,S448,"Cubic","Extrapolate=Linear","MultiX=Average","Skip=True","Sort=True")</f>
        <v>13.454517797321031</v>
      </c>
    </row>
    <row r="449" spans="16:21" x14ac:dyDescent="0.25">
      <c r="P449" s="10">
        <v>35165</v>
      </c>
      <c r="Q449">
        <v>2.1329189999999998</v>
      </c>
      <c r="S449" s="42">
        <f t="shared" ca="1" si="12"/>
        <v>46469</v>
      </c>
      <c r="T449" s="43">
        <f ca="1">_xll.BInterpol('Base CDI'!$H$4:$H$28,'Base CDI'!$J$4:$J$29,S449,"Cubic","Extrapolate=Linear","MultiX=Average","Skip=True","Sort=True")</f>
        <v>13.473219929159713</v>
      </c>
      <c r="U449" s="43">
        <f ca="1">_xll.BInterpol('Base CDI'!$H$4:$H$28,'Base CDI'!$I$4:$I$29,S449,"Cubic","Extrapolate=Linear","MultiX=Average","Skip=True","Sort=True")</f>
        <v>13.4517789495619</v>
      </c>
    </row>
    <row r="450" spans="16:21" x14ac:dyDescent="0.25">
      <c r="P450" s="10">
        <v>35166</v>
      </c>
      <c r="Q450">
        <v>2.1351439999999999</v>
      </c>
      <c r="S450" s="42">
        <f t="shared" ca="1" si="12"/>
        <v>46470</v>
      </c>
      <c r="T450" s="43">
        <f ca="1">_xll.BInterpol('Base CDI'!$H$4:$H$28,'Base CDI'!$J$4:$J$29,S450,"Cubic","Extrapolate=Linear","MultiX=Average","Skip=True","Sort=True")</f>
        <v>13.470461124864803</v>
      </c>
      <c r="U450" s="43">
        <f ca="1">_xll.BInterpol('Base CDI'!$H$4:$H$28,'Base CDI'!$I$4:$I$29,S450,"Cubic","Extrapolate=Linear","MultiX=Average","Skip=True","Sort=True")</f>
        <v>13.449049282759013</v>
      </c>
    </row>
    <row r="451" spans="16:21" x14ac:dyDescent="0.25">
      <c r="P451" s="10">
        <v>35167</v>
      </c>
      <c r="Q451">
        <v>2.137372</v>
      </c>
      <c r="S451" s="42">
        <f t="shared" ca="1" si="12"/>
        <v>46471</v>
      </c>
      <c r="T451" s="43">
        <f ca="1">_xll.BInterpol('Base CDI'!$H$4:$H$28,'Base CDI'!$J$4:$J$29,S451,"Cubic","Extrapolate=Linear","MultiX=Average","Skip=True","Sort=True")</f>
        <v>13.467713541505564</v>
      </c>
      <c r="U451" s="43">
        <f ca="1">_xll.BInterpol('Base CDI'!$H$4:$H$28,'Base CDI'!$I$4:$I$29,S451,"Cubic","Extrapolate=Linear","MultiX=Average","Skip=True","Sort=True")</f>
        <v>13.446328771361802</v>
      </c>
    </row>
    <row r="452" spans="16:21" x14ac:dyDescent="0.25">
      <c r="P452" s="10">
        <v>35170</v>
      </c>
      <c r="Q452">
        <v>2.1396090000000001</v>
      </c>
      <c r="S452" s="42">
        <f t="shared" ca="1" si="12"/>
        <v>46472</v>
      </c>
      <c r="T452" s="43">
        <f ca="1">_xll.BInterpol('Base CDI'!$H$4:$H$28,'Base CDI'!$J$4:$J$29,S452,"Cubic","Extrapolate=Linear","MultiX=Average","Skip=True","Sort=True")</f>
        <v>13.464977117961826</v>
      </c>
      <c r="U452" s="43">
        <f ca="1">_xll.BInterpol('Base CDI'!$H$4:$H$28,'Base CDI'!$I$4:$I$29,S452,"Cubic","Extrapolate=Linear","MultiX=Average","Skip=True","Sort=True")</f>
        <v>13.443617389819694</v>
      </c>
    </row>
    <row r="453" spans="16:21" x14ac:dyDescent="0.25">
      <c r="P453" s="10">
        <v>35171</v>
      </c>
      <c r="Q453">
        <v>2.1418629999999999</v>
      </c>
      <c r="S453" s="42">
        <f t="shared" ca="1" si="12"/>
        <v>46473</v>
      </c>
      <c r="T453" s="43">
        <f ca="1">_xll.BInterpol('Base CDI'!$H$4:$H$28,'Base CDI'!$J$4:$J$29,S453,"Cubic","Extrapolate=Linear","MultiX=Average","Skip=True","Sort=True")</f>
        <v>13.462251793113422</v>
      </c>
      <c r="U453" s="43">
        <f ca="1">_xll.BInterpol('Base CDI'!$H$4:$H$28,'Base CDI'!$I$4:$I$29,S453,"Cubic","Extrapolate=Linear","MultiX=Average","Skip=True","Sort=True")</f>
        <v>13.440915112582118</v>
      </c>
    </row>
    <row r="454" spans="16:21" x14ac:dyDescent="0.25">
      <c r="P454" s="10">
        <v>35172</v>
      </c>
      <c r="Q454">
        <v>2.144126</v>
      </c>
      <c r="S454" s="42">
        <f t="shared" ca="1" si="12"/>
        <v>46474</v>
      </c>
      <c r="T454" s="43">
        <f ca="1">_xll.BInterpol('Base CDI'!$H$4:$H$28,'Base CDI'!$J$4:$J$29,S454,"Cubic","Extrapolate=Linear","MultiX=Average","Skip=True","Sort=True")</f>
        <v>13.459537505840181</v>
      </c>
      <c r="U454" s="43">
        <f ca="1">_xll.BInterpol('Base CDI'!$H$4:$H$28,'Base CDI'!$I$4:$I$29,S454,"Cubic","Extrapolate=Linear","MultiX=Average","Skip=True","Sort=True")</f>
        <v>13.438221914098504</v>
      </c>
    </row>
    <row r="455" spans="16:21" x14ac:dyDescent="0.25">
      <c r="P455" s="10">
        <v>35173</v>
      </c>
      <c r="Q455">
        <v>2.1463909999999999</v>
      </c>
      <c r="S455" s="42">
        <f t="shared" ca="1" si="12"/>
        <v>46475</v>
      </c>
      <c r="T455" s="43">
        <f ca="1">_xll.BInterpol('Base CDI'!$H$4:$H$28,'Base CDI'!$J$4:$J$29,S455,"Cubic","Extrapolate=Linear","MultiX=Average","Skip=True","Sort=True")</f>
        <v>13.456834195021939</v>
      </c>
      <c r="U455" s="43">
        <f ca="1">_xll.BInterpol('Base CDI'!$H$4:$H$28,'Base CDI'!$I$4:$I$29,S455,"Cubic","Extrapolate=Linear","MultiX=Average","Skip=True","Sort=True")</f>
        <v>13.435537768818278</v>
      </c>
    </row>
    <row r="456" spans="16:21" x14ac:dyDescent="0.25">
      <c r="P456" s="10">
        <v>35174</v>
      </c>
      <c r="Q456">
        <v>2.1486589999999999</v>
      </c>
      <c r="S456" s="42">
        <f t="shared" ca="1" si="12"/>
        <v>46476</v>
      </c>
      <c r="T456" s="43">
        <f ca="1">_xll.BInterpol('Base CDI'!$H$4:$H$28,'Base CDI'!$J$4:$J$29,S456,"Cubic","Extrapolate=Linear","MultiX=Average","Skip=True","Sort=True")</f>
        <v>13.454141799538522</v>
      </c>
      <c r="U456" s="43">
        <f ca="1">_xll.BInterpol('Base CDI'!$H$4:$H$28,'Base CDI'!$I$4:$I$29,S456,"Cubic","Extrapolate=Linear","MultiX=Average","Skip=True","Sort=True")</f>
        <v>13.432862651190872</v>
      </c>
    </row>
    <row r="457" spans="16:21" x14ac:dyDescent="0.25">
      <c r="P457" s="10">
        <v>35177</v>
      </c>
      <c r="Q457">
        <v>2.1509079999999998</v>
      </c>
      <c r="S457" s="42">
        <f t="shared" ca="1" si="12"/>
        <v>46477</v>
      </c>
      <c r="T457" s="43">
        <f ca="1">_xll.BInterpol('Base CDI'!$H$4:$H$28,'Base CDI'!$J$4:$J$29,S457,"Cubic","Extrapolate=Linear","MultiX=Average","Skip=True","Sort=True")</f>
        <v>13.451460258269766</v>
      </c>
      <c r="U457" s="43">
        <f ca="1">_xll.BInterpol('Base CDI'!$H$4:$H$28,'Base CDI'!$I$4:$I$29,S457,"Cubic","Extrapolate=Linear","MultiX=Average","Skip=True","Sort=True")</f>
        <v>13.430196535665713</v>
      </c>
    </row>
    <row r="458" spans="16:21" x14ac:dyDescent="0.25">
      <c r="P458" s="10">
        <v>35178</v>
      </c>
      <c r="Q458">
        <v>2.1531449999999999</v>
      </c>
      <c r="S458" s="42">
        <f t="shared" ca="1" si="12"/>
        <v>46478</v>
      </c>
      <c r="T458" s="43">
        <f ca="1">_xll.BInterpol('Base CDI'!$H$4:$H$28,'Base CDI'!$J$4:$J$29,S458,"Cubic","Extrapolate=Linear","MultiX=Average","Skip=True","Sort=True")</f>
        <v>13.4487895100955</v>
      </c>
      <c r="U458" s="43">
        <f ca="1">_xll.BInterpol('Base CDI'!$H$4:$H$28,'Base CDI'!$I$4:$I$29,S458,"Cubic","Extrapolate=Linear","MultiX=Average","Skip=True","Sort=True")</f>
        <v>13.427539396692231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3">S458+1</f>
        <v>46479</v>
      </c>
      <c r="T459" s="43">
        <f ca="1">_xll.BInterpol('Base CDI'!$H$4:$H$28,'Base CDI'!$J$4:$J$29,S459,"Cubic","Extrapolate=Linear","MultiX=Average","Skip=True","Sort=True")</f>
        <v>13.446129493895558</v>
      </c>
      <c r="U459" s="43">
        <f ca="1">_xll.BInterpol('Base CDI'!$H$4:$H$28,'Base CDI'!$I$4:$I$29,S459,"Cubic","Extrapolate=Linear","MultiX=Average","Skip=True","Sort=True")</f>
        <v>13.424891208719853</v>
      </c>
    </row>
    <row r="460" spans="16:21" x14ac:dyDescent="0.25">
      <c r="P460" s="10">
        <v>35180</v>
      </c>
      <c r="Q460">
        <v>2.1574610000000001</v>
      </c>
      <c r="S460" s="42">
        <f t="shared" ca="1" si="13"/>
        <v>46480</v>
      </c>
      <c r="T460" s="43">
        <f ca="1">_xll.BInterpol('Base CDI'!$H$4:$H$28,'Base CDI'!$J$4:$J$29,S460,"Cubic","Extrapolate=Linear","MultiX=Average","Skip=True","Sort=True")</f>
        <v>13.443480148549769</v>
      </c>
      <c r="U460" s="43">
        <f ca="1">_xll.BInterpol('Base CDI'!$H$4:$H$28,'Base CDI'!$I$4:$I$29,S460,"Cubic","Extrapolate=Linear","MultiX=Average","Skip=True","Sort=True")</f>
        <v>13.422251946198008</v>
      </c>
    </row>
    <row r="461" spans="16:21" x14ac:dyDescent="0.25">
      <c r="P461" s="10">
        <v>35181</v>
      </c>
      <c r="Q461">
        <v>2.1596039999999999</v>
      </c>
      <c r="S461" s="42">
        <f t="shared" ca="1" si="13"/>
        <v>46481</v>
      </c>
      <c r="T461" s="43">
        <f ca="1">_xll.BInterpol('Base CDI'!$H$4:$H$28,'Base CDI'!$J$4:$J$29,S461,"Cubic","Extrapolate=Linear","MultiX=Average","Skip=True","Sort=True")</f>
        <v>13.440841412937965</v>
      </c>
      <c r="U461" s="43">
        <f ca="1">_xll.BInterpol('Base CDI'!$H$4:$H$28,'Base CDI'!$I$4:$I$29,S461,"Cubic","Extrapolate=Linear","MultiX=Average","Skip=True","Sort=True")</f>
        <v>13.419621583576127</v>
      </c>
    </row>
    <row r="462" spans="16:21" x14ac:dyDescent="0.25">
      <c r="P462" s="10">
        <v>35184</v>
      </c>
      <c r="Q462">
        <v>2.1616200000000001</v>
      </c>
      <c r="S462" s="42">
        <f t="shared" ca="1" si="13"/>
        <v>46482</v>
      </c>
      <c r="T462" s="43">
        <f ca="1">_xll.BInterpol('Base CDI'!$H$4:$H$28,'Base CDI'!$J$4:$J$29,S462,"Cubic","Extrapolate=Linear","MultiX=Average","Skip=True","Sort=True")</f>
        <v>13.438213225939979</v>
      </c>
      <c r="U462" s="43">
        <f ca="1">_xll.BInterpol('Base CDI'!$H$4:$H$28,'Base CDI'!$I$4:$I$29,S462,"Cubic","Extrapolate=Linear","MultiX=Average","Skip=True","Sort=True")</f>
        <v>13.417000095303637</v>
      </c>
    </row>
    <row r="463" spans="16:21" x14ac:dyDescent="0.25">
      <c r="P463" s="10">
        <v>35185</v>
      </c>
      <c r="Q463">
        <v>2.1635719999999998</v>
      </c>
      <c r="S463" s="42">
        <f t="shared" ca="1" si="13"/>
        <v>46483</v>
      </c>
      <c r="T463" s="43">
        <f ca="1">_xll.BInterpol('Base CDI'!$H$4:$H$28,'Base CDI'!$J$4:$J$29,S463,"Cubic","Extrapolate=Linear","MultiX=Average","Skip=True","Sort=True")</f>
        <v>13.435595526435643</v>
      </c>
      <c r="U463" s="43">
        <f ca="1">_xll.BInterpol('Base CDI'!$H$4:$H$28,'Base CDI'!$I$4:$I$29,S463,"Cubic","Extrapolate=Linear","MultiX=Average","Skip=True","Sort=True")</f>
        <v>13.414387455829967</v>
      </c>
    </row>
    <row r="464" spans="16:21" x14ac:dyDescent="0.25">
      <c r="P464" s="10">
        <v>35187</v>
      </c>
      <c r="Q464">
        <v>2.165476</v>
      </c>
      <c r="S464" s="42">
        <f t="shared" ca="1" si="13"/>
        <v>46484</v>
      </c>
      <c r="T464" s="43">
        <f ca="1">_xll.BInterpol('Base CDI'!$H$4:$H$28,'Base CDI'!$J$4:$J$29,S464,"Cubic","Extrapolate=Linear","MultiX=Average","Skip=True","Sort=True")</f>
        <v>13.432988253304785</v>
      </c>
      <c r="U464" s="43">
        <f ca="1">_xll.BInterpol('Base CDI'!$H$4:$H$28,'Base CDI'!$I$4:$I$29,S464,"Cubic","Extrapolate=Linear","MultiX=Average","Skip=True","Sort=True")</f>
        <v>13.411783639604547</v>
      </c>
    </row>
    <row r="465" spans="16:21" x14ac:dyDescent="0.25">
      <c r="P465" s="10">
        <v>35188</v>
      </c>
      <c r="Q465">
        <v>2.1674030000000002</v>
      </c>
      <c r="S465" s="42">
        <f t="shared" ca="1" si="13"/>
        <v>46485</v>
      </c>
      <c r="T465" s="43">
        <f ca="1">_xll.BInterpol('Base CDI'!$H$4:$H$28,'Base CDI'!$J$4:$J$29,S465,"Cubic","Extrapolate=Linear","MultiX=Average","Skip=True","Sort=True")</f>
        <v>13.430391345427241</v>
      </c>
      <c r="U465" s="43">
        <f ca="1">_xll.BInterpol('Base CDI'!$H$4:$H$28,'Base CDI'!$I$4:$I$29,S465,"Cubic","Extrapolate=Linear","MultiX=Average","Skip=True","Sort=True")</f>
        <v>13.409188621076803</v>
      </c>
    </row>
    <row r="466" spans="16:21" x14ac:dyDescent="0.25">
      <c r="P466" s="10">
        <v>35191</v>
      </c>
      <c r="Q466">
        <v>2.169311</v>
      </c>
      <c r="S466" s="42">
        <f t="shared" ca="1" si="13"/>
        <v>46486</v>
      </c>
      <c r="T466" s="43">
        <f ca="1">_xll.BInterpol('Base CDI'!$H$4:$H$28,'Base CDI'!$J$4:$J$29,S466,"Cubic","Extrapolate=Linear","MultiX=Average","Skip=True","Sort=True")</f>
        <v>13.42780474168284</v>
      </c>
      <c r="U466" s="43">
        <f ca="1">_xll.BInterpol('Base CDI'!$H$4:$H$28,'Base CDI'!$I$4:$I$29,S466,"Cubic","Extrapolate=Linear","MultiX=Average","Skip=True","Sort=True")</f>
        <v>13.406602374696167</v>
      </c>
    </row>
    <row r="467" spans="16:21" x14ac:dyDescent="0.25">
      <c r="P467" s="10">
        <v>35192</v>
      </c>
      <c r="Q467">
        <v>2.1712199999999999</v>
      </c>
      <c r="S467" s="42">
        <f t="shared" ca="1" si="13"/>
        <v>46487</v>
      </c>
      <c r="T467" s="43">
        <f ca="1">_xll.BInterpol('Base CDI'!$H$4:$H$28,'Base CDI'!$J$4:$J$29,S467,"Cubic","Extrapolate=Linear","MultiX=Average","Skip=True","Sort=True")</f>
        <v>13.425228380951413</v>
      </c>
      <c r="U467" s="43">
        <f ca="1">_xll.BInterpol('Base CDI'!$H$4:$H$28,'Base CDI'!$I$4:$I$29,S467,"Cubic","Extrapolate=Linear","MultiX=Average","Skip=True","Sort=True")</f>
        <v>13.404024874912066</v>
      </c>
    </row>
    <row r="468" spans="16:21" x14ac:dyDescent="0.25">
      <c r="P468" s="10">
        <v>35193</v>
      </c>
      <c r="Q468">
        <v>2.1731310000000001</v>
      </c>
      <c r="S468" s="42">
        <f t="shared" ca="1" si="13"/>
        <v>46488</v>
      </c>
      <c r="T468" s="43">
        <f ca="1">_xll.BInterpol('Base CDI'!$H$4:$H$28,'Base CDI'!$J$4:$J$29,S468,"Cubic","Extrapolate=Linear","MultiX=Average","Skip=True","Sort=True")</f>
        <v>13.422662202112793</v>
      </c>
      <c r="U468" s="43">
        <f ca="1">_xll.BInterpol('Base CDI'!$H$4:$H$28,'Base CDI'!$I$4:$I$29,S468,"Cubic","Extrapolate=Linear","MultiX=Average","Skip=True","Sort=True")</f>
        <v>13.401456096173931</v>
      </c>
    </row>
    <row r="469" spans="16:21" x14ac:dyDescent="0.25">
      <c r="P469" s="10">
        <v>35194</v>
      </c>
      <c r="Q469">
        <v>2.1750430000000001</v>
      </c>
      <c r="S469" s="42">
        <f t="shared" ca="1" si="13"/>
        <v>46489</v>
      </c>
      <c r="T469" s="43">
        <f ca="1">_xll.BInterpol('Base CDI'!$H$4:$H$28,'Base CDI'!$J$4:$J$29,S469,"Cubic","Extrapolate=Linear","MultiX=Average","Skip=True","Sort=True")</f>
        <v>13.420106144046812</v>
      </c>
      <c r="U469" s="43">
        <f ca="1">_xll.BInterpol('Base CDI'!$H$4:$H$28,'Base CDI'!$I$4:$I$29,S469,"Cubic","Extrapolate=Linear","MultiX=Average","Skip=True","Sort=True")</f>
        <v>13.398896012931186</v>
      </c>
    </row>
    <row r="470" spans="16:21" x14ac:dyDescent="0.25">
      <c r="P470" s="10">
        <v>35195</v>
      </c>
      <c r="Q470">
        <v>2.1769569999999998</v>
      </c>
      <c r="S470" s="42">
        <f t="shared" ca="1" si="13"/>
        <v>46490</v>
      </c>
      <c r="T470" s="43">
        <f ca="1">_xll.BInterpol('Base CDI'!$H$4:$H$28,'Base CDI'!$J$4:$J$29,S470,"Cubic","Extrapolate=Linear","MultiX=Average","Skip=True","Sort=True")</f>
        <v>13.417560145633301</v>
      </c>
      <c r="U470" s="43">
        <f ca="1">_xll.BInterpol('Base CDI'!$H$4:$H$28,'Base CDI'!$I$4:$I$29,S470,"Cubic","Extrapolate=Linear","MultiX=Average","Skip=True","Sort=True")</f>
        <v>13.396344599633265</v>
      </c>
    </row>
    <row r="471" spans="16:21" x14ac:dyDescent="0.25">
      <c r="P471" s="10">
        <v>35198</v>
      </c>
      <c r="Q471">
        <v>2.1788729999999998</v>
      </c>
      <c r="S471" s="42">
        <f t="shared" ca="1" si="13"/>
        <v>46491</v>
      </c>
      <c r="T471" s="43">
        <f ca="1">_xll.BInterpol('Base CDI'!$H$4:$H$28,'Base CDI'!$J$4:$J$29,S471,"Cubic","Extrapolate=Linear","MultiX=Average","Skip=True","Sort=True")</f>
        <v>13.41502414575209</v>
      </c>
      <c r="U471" s="43">
        <f ca="1">_xll.BInterpol('Base CDI'!$H$4:$H$28,'Base CDI'!$I$4:$I$29,S471,"Cubic","Extrapolate=Linear","MultiX=Average","Skip=True","Sort=True")</f>
        <v>13.393801830729593</v>
      </c>
    </row>
    <row r="472" spans="16:21" x14ac:dyDescent="0.25">
      <c r="P472" s="10">
        <v>35199</v>
      </c>
      <c r="Q472">
        <v>2.18079</v>
      </c>
      <c r="S472" s="42">
        <f t="shared" ca="1" si="13"/>
        <v>46492</v>
      </c>
      <c r="T472" s="43">
        <f ca="1">_xll.BInterpol('Base CDI'!$H$4:$H$28,'Base CDI'!$J$4:$J$29,S472,"Cubic","Extrapolate=Linear","MultiX=Average","Skip=True","Sort=True")</f>
        <v>13.412498083283012</v>
      </c>
      <c r="U472" s="43">
        <f ca="1">_xll.BInterpol('Base CDI'!$H$4:$H$28,'Base CDI'!$I$4:$I$29,S472,"Cubic","Extrapolate=Linear","MultiX=Average","Skip=True","Sort=True")</f>
        <v>13.391267680669602</v>
      </c>
    </row>
    <row r="473" spans="16:21" x14ac:dyDescent="0.25">
      <c r="P473" s="10">
        <v>35200</v>
      </c>
      <c r="Q473">
        <v>2.1827160000000001</v>
      </c>
      <c r="S473" s="42">
        <f t="shared" ca="1" si="13"/>
        <v>46493</v>
      </c>
      <c r="T473" s="43">
        <f ca="1">_xll.BInterpol('Base CDI'!$H$4:$H$28,'Base CDI'!$J$4:$J$29,S473,"Cubic","Extrapolate=Linear","MultiX=Average","Skip=True","Sort=True")</f>
        <v>13.409981897105899</v>
      </c>
      <c r="U473" s="43">
        <f ca="1">_xll.BInterpol('Base CDI'!$H$4:$H$28,'Base CDI'!$I$4:$I$29,S473,"Cubic","Extrapolate=Linear","MultiX=Average","Skip=True","Sort=True")</f>
        <v>13.38874212390272</v>
      </c>
    </row>
    <row r="474" spans="16:21" x14ac:dyDescent="0.25">
      <c r="P474" s="10">
        <v>35201</v>
      </c>
      <c r="Q474">
        <v>2.184644</v>
      </c>
      <c r="S474" s="42">
        <f t="shared" ca="1" si="13"/>
        <v>46494</v>
      </c>
      <c r="T474" s="43">
        <f ca="1">_xll.BInterpol('Base CDI'!$H$4:$H$28,'Base CDI'!$J$4:$J$29,S474,"Cubic","Extrapolate=Linear","MultiX=Average","Skip=True","Sort=True")</f>
        <v>13.407475526100583</v>
      </c>
      <c r="U474" s="43">
        <f ca="1">_xll.BInterpol('Base CDI'!$H$4:$H$28,'Base CDI'!$I$4:$I$29,S474,"Cubic","Extrapolate=Linear","MultiX=Average","Skip=True","Sort=True")</f>
        <v>13.386225134878373</v>
      </c>
    </row>
    <row r="475" spans="16:21" x14ac:dyDescent="0.25">
      <c r="P475" s="10">
        <v>35202</v>
      </c>
      <c r="Q475">
        <v>2.1865739999999998</v>
      </c>
      <c r="S475" s="42">
        <f t="shared" ca="1" si="13"/>
        <v>46495</v>
      </c>
      <c r="T475" s="43">
        <f ca="1">_xll.BInterpol('Base CDI'!$H$4:$H$28,'Base CDI'!$J$4:$J$29,S475,"Cubic","Extrapolate=Linear","MultiX=Average","Skip=True","Sort=True")</f>
        <v>13.404978909146894</v>
      </c>
      <c r="U475" s="43">
        <f ca="1">_xll.BInterpol('Base CDI'!$H$4:$H$28,'Base CDI'!$I$4:$I$29,S475,"Cubic","Extrapolate=Linear","MultiX=Average","Skip=True","Sort=True")</f>
        <v>13.383716688045993</v>
      </c>
    </row>
    <row r="476" spans="16:21" x14ac:dyDescent="0.25">
      <c r="P476" s="10">
        <v>35205</v>
      </c>
      <c r="Q476">
        <v>2.1885059999999998</v>
      </c>
      <c r="S476" s="42">
        <f t="shared" ca="1" si="13"/>
        <v>46496</v>
      </c>
      <c r="T476" s="43">
        <f ca="1">_xll.BInterpol('Base CDI'!$H$4:$H$28,'Base CDI'!$J$4:$J$29,S476,"Cubic","Extrapolate=Linear","MultiX=Average","Skip=True","Sort=True")</f>
        <v>13.402491985124664</v>
      </c>
      <c r="U476" s="43">
        <f ca="1">_xll.BInterpol('Base CDI'!$H$4:$H$28,'Base CDI'!$I$4:$I$29,S476,"Cubic","Extrapolate=Linear","MultiX=Average","Skip=True","Sort=True")</f>
        <v>13.381216757855007</v>
      </c>
    </row>
    <row r="477" spans="16:21" x14ac:dyDescent="0.25">
      <c r="P477" s="10">
        <v>35206</v>
      </c>
      <c r="Q477">
        <v>2.190439</v>
      </c>
      <c r="S477" s="42">
        <f t="shared" ca="1" si="13"/>
        <v>46497</v>
      </c>
      <c r="T477" s="43">
        <f ca="1">_xll.BInterpol('Base CDI'!$H$4:$H$28,'Base CDI'!$J$4:$J$29,S477,"Cubic","Extrapolate=Linear","MultiX=Average","Skip=True","Sort=True")</f>
        <v>13.400014692913725</v>
      </c>
      <c r="U477" s="43">
        <f ca="1">_xll.BInterpol('Base CDI'!$H$4:$H$28,'Base CDI'!$I$4:$I$29,S477,"Cubic","Extrapolate=Linear","MultiX=Average","Skip=True","Sort=True")</f>
        <v>13.378725318754846</v>
      </c>
    </row>
    <row r="478" spans="16:21" x14ac:dyDescent="0.25">
      <c r="P478" s="10">
        <v>35207</v>
      </c>
      <c r="Q478">
        <v>2.192374</v>
      </c>
      <c r="S478" s="42">
        <f t="shared" ca="1" si="13"/>
        <v>46498</v>
      </c>
      <c r="T478" s="43">
        <f ca="1">_xll.BInterpol('Base CDI'!$H$4:$H$28,'Base CDI'!$J$4:$J$29,S478,"Cubic","Extrapolate=Linear","MultiX=Average","Skip=True","Sort=True")</f>
        <v>13.397546971393908</v>
      </c>
      <c r="U478" s="43">
        <f ca="1">_xll.BInterpol('Base CDI'!$H$4:$H$28,'Base CDI'!$I$4:$I$29,S478,"Cubic","Extrapolate=Linear","MultiX=Average","Skip=True","Sort=True")</f>
        <v>13.376242345194935</v>
      </c>
    </row>
    <row r="479" spans="16:21" x14ac:dyDescent="0.25">
      <c r="P479" s="10">
        <v>35208</v>
      </c>
      <c r="Q479">
        <v>2.1943100000000002</v>
      </c>
      <c r="S479" s="42">
        <f t="shared" ca="1" si="13"/>
        <v>46499</v>
      </c>
      <c r="T479" s="43">
        <f ca="1">_xll.BInterpol('Base CDI'!$H$4:$H$28,'Base CDI'!$J$4:$J$29,S479,"Cubic","Extrapolate=Linear","MultiX=Average","Skip=True","Sort=True")</f>
        <v>13.395088759445045</v>
      </c>
      <c r="U479" s="43">
        <f ca="1">_xll.BInterpol('Base CDI'!$H$4:$H$28,'Base CDI'!$I$4:$I$29,S479,"Cubic","Extrapolate=Linear","MultiX=Average","Skip=True","Sort=True")</f>
        <v>13.373767811624706</v>
      </c>
    </row>
    <row r="480" spans="16:21" x14ac:dyDescent="0.25">
      <c r="P480" s="10">
        <v>35209</v>
      </c>
      <c r="Q480">
        <v>2.1962489999999999</v>
      </c>
      <c r="S480" s="42">
        <f t="shared" ca="1" si="13"/>
        <v>46500</v>
      </c>
      <c r="T480" s="43">
        <f ca="1">_xll.BInterpol('Base CDI'!$H$4:$H$28,'Base CDI'!$J$4:$J$29,S480,"Cubic","Extrapolate=Linear","MultiX=Average","Skip=True","Sort=True")</f>
        <v>13.392639995946968</v>
      </c>
      <c r="U480" s="43">
        <f ca="1">_xll.BInterpol('Base CDI'!$H$4:$H$28,'Base CDI'!$I$4:$I$29,S480,"Cubic","Extrapolate=Linear","MultiX=Average","Skip=True","Sort=True")</f>
        <v>13.371301692493587</v>
      </c>
    </row>
    <row r="481" spans="16:21" x14ac:dyDescent="0.25">
      <c r="P481" s="10">
        <v>35212</v>
      </c>
      <c r="Q481">
        <v>2.1981959999999998</v>
      </c>
      <c r="S481" s="42">
        <f t="shared" ca="1" si="13"/>
        <v>46501</v>
      </c>
      <c r="T481" s="43">
        <f ca="1">_xll.BInterpol('Base CDI'!$H$4:$H$28,'Base CDI'!$J$4:$J$29,S481,"Cubic","Extrapolate=Linear","MultiX=Average","Skip=True","Sort=True")</f>
        <v>13.390200619779508</v>
      </c>
      <c r="U481" s="43">
        <f ca="1">_xll.BInterpol('Base CDI'!$H$4:$H$28,'Base CDI'!$I$4:$I$29,S481,"Cubic","Extrapolate=Linear","MultiX=Average","Skip=True","Sort=True")</f>
        <v>13.368843962251008</v>
      </c>
    </row>
    <row r="482" spans="16:21" x14ac:dyDescent="0.25">
      <c r="P482" s="10">
        <v>35213</v>
      </c>
      <c r="Q482">
        <v>2.20024</v>
      </c>
      <c r="S482" s="42">
        <f t="shared" ca="1" si="13"/>
        <v>46502</v>
      </c>
      <c r="T482" s="43">
        <f ca="1">_xll.BInterpol('Base CDI'!$H$4:$H$28,'Base CDI'!$J$4:$J$29,S482,"Cubic","Extrapolate=Linear","MultiX=Average","Skip=True","Sort=True")</f>
        <v>13.387770569822496</v>
      </c>
      <c r="U482" s="43">
        <f ca="1">_xll.BInterpol('Base CDI'!$H$4:$H$28,'Base CDI'!$I$4:$I$29,S482,"Cubic","Extrapolate=Linear","MultiX=Average","Skip=True","Sort=True")</f>
        <v>13.366394595346394</v>
      </c>
    </row>
    <row r="483" spans="16:21" x14ac:dyDescent="0.25">
      <c r="P483" s="10">
        <v>35214</v>
      </c>
      <c r="Q483">
        <v>2.202331</v>
      </c>
      <c r="S483" s="42">
        <f t="shared" ca="1" si="13"/>
        <v>46503</v>
      </c>
      <c r="T483" s="43">
        <f ca="1">_xll.BInterpol('Base CDI'!$H$4:$H$28,'Base CDI'!$J$4:$J$29,S483,"Cubic","Extrapolate=Linear","MultiX=Average","Skip=True","Sort=True")</f>
        <v>13.385349784955766</v>
      </c>
      <c r="U483" s="43">
        <f ca="1">_xll.BInterpol('Base CDI'!$H$4:$H$28,'Base CDI'!$I$4:$I$29,S483,"Cubic","Extrapolate=Linear","MultiX=Average","Skip=True","Sort=True")</f>
        <v>13.363953566229178</v>
      </c>
    </row>
    <row r="484" spans="16:21" x14ac:dyDescent="0.25">
      <c r="P484" s="10">
        <v>35215</v>
      </c>
      <c r="Q484">
        <v>2.2044670000000002</v>
      </c>
      <c r="S484" s="42">
        <f t="shared" ca="1" si="13"/>
        <v>46504</v>
      </c>
      <c r="T484" s="43">
        <f ca="1">_xll.BInterpol('Base CDI'!$H$4:$H$28,'Base CDI'!$J$4:$J$29,S484,"Cubic","Extrapolate=Linear","MultiX=Average","Skip=True","Sort=True")</f>
        <v>13.382938204059146</v>
      </c>
      <c r="U484" s="43">
        <f ca="1">_xll.BInterpol('Base CDI'!$H$4:$H$28,'Base CDI'!$I$4:$I$29,S484,"Cubic","Extrapolate=Linear","MultiX=Average","Skip=True","Sort=True")</f>
        <v>13.361520849348787</v>
      </c>
    </row>
    <row r="485" spans="16:21" x14ac:dyDescent="0.25">
      <c r="P485" s="10">
        <v>35216</v>
      </c>
      <c r="Q485">
        <v>2.2066560000000002</v>
      </c>
      <c r="S485" s="42">
        <f t="shared" ca="1" si="13"/>
        <v>46505</v>
      </c>
      <c r="T485" s="43">
        <f ca="1">_xll.BInterpol('Base CDI'!$H$4:$H$28,'Base CDI'!$J$4:$J$29,S485,"Cubic","Extrapolate=Linear","MultiX=Average","Skip=True","Sort=True")</f>
        <v>13.38053576601247</v>
      </c>
      <c r="U485" s="43">
        <f ca="1">_xll.BInterpol('Base CDI'!$H$4:$H$28,'Base CDI'!$I$4:$I$29,S485,"Cubic","Extrapolate=Linear","MultiX=Average","Skip=True","Sort=True")</f>
        <v>13.35909641915465</v>
      </c>
    </row>
    <row r="486" spans="16:21" x14ac:dyDescent="0.25">
      <c r="P486" s="10">
        <v>35219</v>
      </c>
      <c r="Q486">
        <v>2.208885</v>
      </c>
      <c r="S486" s="42">
        <f t="shared" ca="1" si="13"/>
        <v>46506</v>
      </c>
      <c r="T486" s="43">
        <f ca="1">_xll.BInterpol('Base CDI'!$H$4:$H$28,'Base CDI'!$J$4:$J$29,S486,"Cubic","Extrapolate=Linear","MultiX=Average","Skip=True","Sort=True")</f>
        <v>13.378142409695569</v>
      </c>
      <c r="U486" s="43">
        <f ca="1">_xll.BInterpol('Base CDI'!$H$4:$H$28,'Base CDI'!$I$4:$I$29,S486,"Cubic","Extrapolate=Linear","MultiX=Average","Skip=True","Sort=True")</f>
        <v>13.356680250096195</v>
      </c>
    </row>
    <row r="487" spans="16:21" x14ac:dyDescent="0.25">
      <c r="P487" s="10">
        <v>35220</v>
      </c>
      <c r="Q487">
        <v>2.211131</v>
      </c>
      <c r="S487" s="42">
        <f t="shared" ca="1" si="13"/>
        <v>46507</v>
      </c>
      <c r="T487" s="43">
        <f ca="1">_xll.BInterpol('Base CDI'!$H$4:$H$28,'Base CDI'!$J$4:$J$29,S487,"Cubic","Extrapolate=Linear","MultiX=Average","Skip=True","Sort=True")</f>
        <v>13.375758073988273</v>
      </c>
      <c r="U487" s="43">
        <f ca="1">_xll.BInterpol('Base CDI'!$H$4:$H$28,'Base CDI'!$I$4:$I$29,S487,"Cubic","Extrapolate=Linear","MultiX=Average","Skip=True","Sort=True")</f>
        <v>13.354272316622852</v>
      </c>
    </row>
    <row r="488" spans="16:21" x14ac:dyDescent="0.25">
      <c r="P488" s="10">
        <v>35221</v>
      </c>
      <c r="Q488">
        <v>2.2133940000000001</v>
      </c>
      <c r="S488" s="42">
        <f t="shared" ca="1" si="13"/>
        <v>46508</v>
      </c>
      <c r="T488" s="43">
        <f ca="1">_xll.BInterpol('Base CDI'!$H$4:$H$28,'Base CDI'!$J$4:$J$29,S488,"Cubic","Extrapolate=Linear","MultiX=Average","Skip=True","Sort=True")</f>
        <v>13.373382697770417</v>
      </c>
      <c r="U488" s="43">
        <f ca="1">_xll.BInterpol('Base CDI'!$H$4:$H$28,'Base CDI'!$I$4:$I$29,S488,"Cubic","Extrapolate=Linear","MultiX=Average","Skip=True","Sort=True")</f>
        <v>13.35187259318405</v>
      </c>
    </row>
    <row r="489" spans="16:21" x14ac:dyDescent="0.25">
      <c r="P489" s="10">
        <v>35223</v>
      </c>
      <c r="Q489">
        <v>2.215659</v>
      </c>
      <c r="S489" s="42">
        <f t="shared" ca="1" si="13"/>
        <v>46509</v>
      </c>
      <c r="T489" s="43">
        <f ca="1">_xll.BInterpol('Base CDI'!$H$4:$H$28,'Base CDI'!$J$4:$J$29,S489,"Cubic","Extrapolate=Linear","MultiX=Average","Skip=True","Sort=True")</f>
        <v>13.371016219921829</v>
      </c>
      <c r="U489" s="43">
        <f ca="1">_xll.BInterpol('Base CDI'!$H$4:$H$28,'Base CDI'!$I$4:$I$29,S489,"Cubic","Extrapolate=Linear","MultiX=Average","Skip=True","Sort=True")</f>
        <v>13.349481054229216</v>
      </c>
    </row>
    <row r="490" spans="16:21" x14ac:dyDescent="0.25">
      <c r="P490" s="10">
        <v>35226</v>
      </c>
      <c r="Q490">
        <v>2.2180070000000001</v>
      </c>
      <c r="S490" s="42">
        <f t="shared" ca="1" si="13"/>
        <v>46510</v>
      </c>
      <c r="T490" s="43">
        <f ca="1">_xll.BInterpol('Base CDI'!$H$4:$H$28,'Base CDI'!$J$4:$J$29,S490,"Cubic","Extrapolate=Linear","MultiX=Average","Skip=True","Sort=True")</f>
        <v>13.368658579322343</v>
      </c>
      <c r="U490" s="43">
        <f ca="1">_xll.BInterpol('Base CDI'!$H$4:$H$28,'Base CDI'!$I$4:$I$29,S490,"Cubic","Extrapolate=Linear","MultiX=Average","Skip=True","Sort=True")</f>
        <v>13.347097674207779</v>
      </c>
    </row>
    <row r="491" spans="16:21" x14ac:dyDescent="0.25">
      <c r="P491" s="10">
        <v>35227</v>
      </c>
      <c r="Q491">
        <v>2.2203879999999998</v>
      </c>
      <c r="S491" s="42">
        <f t="shared" ca="1" si="13"/>
        <v>46511</v>
      </c>
      <c r="T491" s="43">
        <f ca="1">_xll.BInterpol('Base CDI'!$H$4:$H$28,'Base CDI'!$J$4:$J$29,S491,"Cubic","Extrapolate=Linear","MultiX=Average","Skip=True","Sort=True")</f>
        <v>13.366309714851791</v>
      </c>
      <c r="U491" s="43">
        <f ca="1">_xll.BInterpol('Base CDI'!$H$4:$H$28,'Base CDI'!$I$4:$I$29,S491,"Cubic","Extrapolate=Linear","MultiX=Average","Skip=True","Sort=True")</f>
        <v>13.34472242756917</v>
      </c>
    </row>
    <row r="492" spans="16:21" x14ac:dyDescent="0.25">
      <c r="P492" s="10">
        <v>35228</v>
      </c>
      <c r="Q492">
        <v>2.2227709999999998</v>
      </c>
      <c r="S492" s="42">
        <f t="shared" ca="1" si="13"/>
        <v>46512</v>
      </c>
      <c r="T492" s="43">
        <f ca="1">_xll.BInterpol('Base CDI'!$H$4:$H$28,'Base CDI'!$J$4:$J$29,S492,"Cubic","Extrapolate=Linear","MultiX=Average","Skip=True","Sort=True")</f>
        <v>13.363969565390002</v>
      </c>
      <c r="U492" s="43">
        <f ca="1">_xll.BInterpol('Base CDI'!$H$4:$H$28,'Base CDI'!$I$4:$I$29,S492,"Cubic","Extrapolate=Linear","MultiX=Average","Skip=True","Sort=True")</f>
        <v>13.342355288762818</v>
      </c>
    </row>
    <row r="493" spans="16:21" x14ac:dyDescent="0.25">
      <c r="P493" s="10">
        <v>35229</v>
      </c>
      <c r="Q493">
        <v>2.2251569999999998</v>
      </c>
      <c r="S493" s="42">
        <f t="shared" ca="1" si="13"/>
        <v>46513</v>
      </c>
      <c r="T493" s="43">
        <f ca="1">_xll.BInterpol('Base CDI'!$H$4:$H$28,'Base CDI'!$J$4:$J$29,S493,"Cubic","Extrapolate=Linear","MultiX=Average","Skip=True","Sort=True")</f>
        <v>13.361638069816809</v>
      </c>
      <c r="U493" s="43">
        <f ca="1">_xll.BInterpol('Base CDI'!$H$4:$H$28,'Base CDI'!$I$4:$I$29,S493,"Cubic","Extrapolate=Linear","MultiX=Average","Skip=True","Sort=True")</f>
        <v>13.339996232238148</v>
      </c>
    </row>
    <row r="494" spans="16:21" x14ac:dyDescent="0.25">
      <c r="P494" s="10">
        <v>35230</v>
      </c>
      <c r="Q494">
        <v>2.2275450000000001</v>
      </c>
      <c r="S494" s="42">
        <f t="shared" ca="1" si="13"/>
        <v>46514</v>
      </c>
      <c r="T494" s="43">
        <f ca="1">_xll.BInterpol('Base CDI'!$H$4:$H$28,'Base CDI'!$J$4:$J$29,S494,"Cubic","Extrapolate=Linear","MultiX=Average","Skip=True","Sort=True")</f>
        <v>13.359315167012044</v>
      </c>
      <c r="U494" s="43">
        <f ca="1">_xll.BInterpol('Base CDI'!$H$4:$H$28,'Base CDI'!$I$4:$I$29,S494,"Cubic","Extrapolate=Linear","MultiX=Average","Skip=True","Sort=True")</f>
        <v>13.337645232444592</v>
      </c>
    </row>
    <row r="495" spans="16:21" x14ac:dyDescent="0.25">
      <c r="P495" s="10">
        <v>35233</v>
      </c>
      <c r="Q495">
        <v>2.2299359999999999</v>
      </c>
      <c r="S495" s="42">
        <f t="shared" ca="1" si="13"/>
        <v>46515</v>
      </c>
      <c r="T495" s="43">
        <f ca="1">_xll.BInterpol('Base CDI'!$H$4:$H$28,'Base CDI'!$J$4:$J$29,S495,"Cubic","Extrapolate=Linear","MultiX=Average","Skip=True","Sort=True")</f>
        <v>13.357000795855537</v>
      </c>
      <c r="U495" s="43">
        <f ca="1">_xll.BInterpol('Base CDI'!$H$4:$H$28,'Base CDI'!$I$4:$I$29,S495,"Cubic","Extrapolate=Linear","MultiX=Average","Skip=True","Sort=True")</f>
        <v>13.335302263831577</v>
      </c>
    </row>
    <row r="496" spans="16:21" x14ac:dyDescent="0.25">
      <c r="P496" s="10">
        <v>35234</v>
      </c>
      <c r="Q496">
        <v>2.2323300000000001</v>
      </c>
      <c r="S496" s="42">
        <f t="shared" ca="1" si="13"/>
        <v>46516</v>
      </c>
      <c r="T496" s="43">
        <f ca="1">_xll.BInterpol('Base CDI'!$H$4:$H$28,'Base CDI'!$J$4:$J$29,S496,"Cubic","Extrapolate=Linear","MultiX=Average","Skip=True","Sort=True")</f>
        <v>13.354694895227121</v>
      </c>
      <c r="U496" s="43">
        <f ca="1">_xll.BInterpol('Base CDI'!$H$4:$H$28,'Base CDI'!$I$4:$I$29,S496,"Cubic","Extrapolate=Linear","MultiX=Average","Skip=True","Sort=True")</f>
        <v>13.332967300848534</v>
      </c>
    </row>
    <row r="497" spans="16:21" x14ac:dyDescent="0.25">
      <c r="P497" s="10">
        <v>35235</v>
      </c>
      <c r="Q497">
        <v>2.2346889999999999</v>
      </c>
      <c r="S497" s="42">
        <f t="shared" ca="1" si="13"/>
        <v>46517</v>
      </c>
      <c r="T497" s="43">
        <f ca="1">_xll.BInterpol('Base CDI'!$H$4:$H$28,'Base CDI'!$J$4:$J$29,S497,"Cubic","Extrapolate=Linear","MultiX=Average","Skip=True","Sort=True")</f>
        <v>13.352397404006627</v>
      </c>
      <c r="U497" s="43">
        <f ca="1">_xll.BInterpol('Base CDI'!$H$4:$H$28,'Base CDI'!$I$4:$I$29,S497,"Cubic","Extrapolate=Linear","MultiX=Average","Skip=True","Sort=True")</f>
        <v>13.330640317944891</v>
      </c>
    </row>
    <row r="498" spans="16:21" x14ac:dyDescent="0.25">
      <c r="P498" s="10">
        <v>35236</v>
      </c>
      <c r="Q498">
        <v>2.2370719999999999</v>
      </c>
      <c r="S498" s="42">
        <f t="shared" ca="1" si="13"/>
        <v>46518</v>
      </c>
      <c r="T498" s="43">
        <f ca="1">_xll.BInterpol('Base CDI'!$H$4:$H$28,'Base CDI'!$J$4:$J$29,S498,"Cubic","Extrapolate=Linear","MultiX=Average","Skip=True","Sort=True")</f>
        <v>13.350108261073888</v>
      </c>
      <c r="U498" s="43">
        <f ca="1">_xll.BInterpol('Base CDI'!$H$4:$H$28,'Base CDI'!$I$4:$I$29,S498,"Cubic","Extrapolate=Linear","MultiX=Average","Skip=True","Sort=True")</f>
        <v>13.328321289570074</v>
      </c>
    </row>
    <row r="499" spans="16:21" x14ac:dyDescent="0.25">
      <c r="P499" s="10">
        <v>35237</v>
      </c>
      <c r="Q499">
        <v>2.2393909999999999</v>
      </c>
      <c r="S499" s="42">
        <f t="shared" ca="1" si="13"/>
        <v>46519</v>
      </c>
      <c r="T499" s="43">
        <f ca="1">_xll.BInterpol('Base CDI'!$H$4:$H$28,'Base CDI'!$J$4:$J$29,S499,"Cubic","Extrapolate=Linear","MultiX=Average","Skip=True","Sort=True")</f>
        <v>13.347827405308733</v>
      </c>
      <c r="U499" s="43">
        <f ca="1">_xll.BInterpol('Base CDI'!$H$4:$H$28,'Base CDI'!$I$4:$I$29,S499,"Cubic","Extrapolate=Linear","MultiX=Average","Skip=True","Sort=True")</f>
        <v>13.326010190173516</v>
      </c>
    </row>
    <row r="500" spans="16:21" x14ac:dyDescent="0.25">
      <c r="P500" s="10">
        <v>35240</v>
      </c>
      <c r="Q500">
        <v>2.2416529999999999</v>
      </c>
      <c r="S500" s="42">
        <f t="shared" ca="1" si="13"/>
        <v>46520</v>
      </c>
      <c r="T500" s="43">
        <f ca="1">_xll.BInterpol('Base CDI'!$H$4:$H$28,'Base CDI'!$J$4:$J$29,S500,"Cubic","Extrapolate=Linear","MultiX=Average","Skip=True","Sort=True")</f>
        <v>13.345554775590996</v>
      </c>
      <c r="U500" s="43">
        <f ca="1">_xll.BInterpol('Base CDI'!$H$4:$H$28,'Base CDI'!$I$4:$I$29,S500,"Cubic","Extrapolate=Linear","MultiX=Average","Skip=True","Sort=True")</f>
        <v>13.323706994204644</v>
      </c>
    </row>
    <row r="501" spans="16:21" x14ac:dyDescent="0.25">
      <c r="P501" s="10">
        <v>35241</v>
      </c>
      <c r="Q501">
        <v>2.243865</v>
      </c>
      <c r="S501" s="42">
        <f t="shared" ca="1" si="13"/>
        <v>46521</v>
      </c>
      <c r="T501" s="43">
        <f ca="1">_xll.BInterpol('Base CDI'!$H$4:$H$28,'Base CDI'!$J$4:$J$29,S501,"Cubic","Extrapolate=Linear","MultiX=Average","Skip=True","Sort=True")</f>
        <v>13.343290310800507</v>
      </c>
      <c r="U501" s="43">
        <f ca="1">_xll.BInterpol('Base CDI'!$H$4:$H$28,'Base CDI'!$I$4:$I$29,S501,"Cubic","Extrapolate=Linear","MultiX=Average","Skip=True","Sort=True")</f>
        <v>13.321411676112886</v>
      </c>
    </row>
    <row r="502" spans="16:21" x14ac:dyDescent="0.25">
      <c r="P502" s="10">
        <v>35242</v>
      </c>
      <c r="Q502">
        <v>2.2459289999999998</v>
      </c>
      <c r="S502" s="42">
        <f t="shared" ca="1" si="13"/>
        <v>46522</v>
      </c>
      <c r="T502" s="43">
        <f ca="1">_xll.BInterpol('Base CDI'!$H$4:$H$28,'Base CDI'!$J$4:$J$29,S502,"Cubic","Extrapolate=Linear","MultiX=Average","Skip=True","Sort=True")</f>
        <v>13.341033949817097</v>
      </c>
      <c r="U502" s="43">
        <f ca="1">_xll.BInterpol('Base CDI'!$H$4:$H$28,'Base CDI'!$I$4:$I$29,S502,"Cubic","Extrapolate=Linear","MultiX=Average","Skip=True","Sort=True")</f>
        <v>13.319124210347672</v>
      </c>
    </row>
    <row r="503" spans="16:21" x14ac:dyDescent="0.25">
      <c r="P503" s="10">
        <v>35243</v>
      </c>
      <c r="Q503">
        <v>2.247951</v>
      </c>
      <c r="S503" s="42">
        <f t="shared" ca="1" si="13"/>
        <v>46523</v>
      </c>
      <c r="T503" s="43">
        <f ca="1">_xll.BInterpol('Base CDI'!$H$4:$H$28,'Base CDI'!$J$4:$J$29,S503,"Cubic","Extrapolate=Linear","MultiX=Average","Skip=True","Sort=True")</f>
        <v>13.338785631520601</v>
      </c>
      <c r="U503" s="43">
        <f ca="1">_xll.BInterpol('Base CDI'!$H$4:$H$28,'Base CDI'!$I$4:$I$29,S503,"Cubic","Extrapolate=Linear","MultiX=Average","Skip=True","Sort=True")</f>
        <v>13.31684457135843</v>
      </c>
    </row>
    <row r="504" spans="16:21" x14ac:dyDescent="0.25">
      <c r="P504" s="10">
        <v>35244</v>
      </c>
      <c r="Q504">
        <v>2.2498840000000002</v>
      </c>
      <c r="S504" s="42">
        <f t="shared" ca="1" si="13"/>
        <v>46524</v>
      </c>
      <c r="T504" s="43">
        <f ca="1">_xll.BInterpol('Base CDI'!$H$4:$H$28,'Base CDI'!$J$4:$J$29,S504,"Cubic","Extrapolate=Linear","MultiX=Average","Skip=True","Sort=True")</f>
        <v>13.336545294790845</v>
      </c>
      <c r="U504" s="43">
        <f ca="1">_xll.BInterpol('Base CDI'!$H$4:$H$28,'Base CDI'!$I$4:$I$29,S504,"Cubic","Extrapolate=Linear","MultiX=Average","Skip=True","Sort=True")</f>
        <v>13.31457273359459</v>
      </c>
    </row>
    <row r="505" spans="16:21" x14ac:dyDescent="0.25">
      <c r="P505" s="10">
        <v>35247</v>
      </c>
      <c r="Q505">
        <v>2.2517510000000001</v>
      </c>
      <c r="S505" s="42">
        <f t="shared" ca="1" si="13"/>
        <v>46525</v>
      </c>
      <c r="T505" s="43">
        <f ca="1">_xll.BInterpol('Base CDI'!$H$4:$H$28,'Base CDI'!$J$4:$J$29,S505,"Cubic","Extrapolate=Linear","MultiX=Average","Skip=True","Sort=True")</f>
        <v>13.334312878507665</v>
      </c>
      <c r="U505" s="43">
        <f ca="1">_xll.BInterpol('Base CDI'!$H$4:$H$28,'Base CDI'!$I$4:$I$29,S505,"Cubic","Extrapolate=Linear","MultiX=Average","Skip=True","Sort=True")</f>
        <v>13.312308671505578</v>
      </c>
    </row>
    <row r="506" spans="16:21" x14ac:dyDescent="0.25">
      <c r="P506" s="10">
        <v>35248</v>
      </c>
      <c r="Q506">
        <v>2.2536200000000002</v>
      </c>
      <c r="S506" s="42">
        <f t="shared" ca="1" si="13"/>
        <v>46526</v>
      </c>
      <c r="T506" s="43">
        <f ca="1">_xll.BInterpol('Base CDI'!$H$4:$H$28,'Base CDI'!$J$4:$J$29,S506,"Cubic","Extrapolate=Linear","MultiX=Average","Skip=True","Sort=True")</f>
        <v>13.332088321550893</v>
      </c>
      <c r="U506" s="43">
        <f ca="1">_xll.BInterpol('Base CDI'!$H$4:$H$28,'Base CDI'!$I$4:$I$29,S506,"Cubic","Extrapolate=Linear","MultiX=Average","Skip=True","Sort=True")</f>
        <v>13.310052359540826</v>
      </c>
    </row>
    <row r="507" spans="16:21" x14ac:dyDescent="0.25">
      <c r="P507" s="10">
        <v>35249</v>
      </c>
      <c r="Q507">
        <v>2.2554910000000001</v>
      </c>
      <c r="S507" s="42">
        <f t="shared" ca="1" si="13"/>
        <v>46527</v>
      </c>
      <c r="T507" s="43">
        <f ca="1">_xll.BInterpol('Base CDI'!$H$4:$H$28,'Base CDI'!$J$4:$J$29,S507,"Cubic","Extrapolate=Linear","MultiX=Average","Skip=True","Sort=True")</f>
        <v>13.329871562800358</v>
      </c>
      <c r="U507" s="43">
        <f ca="1">_xll.BInterpol('Base CDI'!$H$4:$H$28,'Base CDI'!$I$4:$I$29,S507,"Cubic","Extrapolate=Linear","MultiX=Average","Skip=True","Sort=True")</f>
        <v>13.307803772149763</v>
      </c>
    </row>
    <row r="508" spans="16:21" x14ac:dyDescent="0.25">
      <c r="P508" s="10">
        <v>35250</v>
      </c>
      <c r="Q508">
        <v>2.257355</v>
      </c>
      <c r="S508" s="42">
        <f t="shared" ca="1" si="13"/>
        <v>46528</v>
      </c>
      <c r="T508" s="43">
        <f ca="1">_xll.BInterpol('Base CDI'!$H$4:$H$28,'Base CDI'!$J$4:$J$29,S508,"Cubic","Extrapolate=Linear","MultiX=Average","Skip=True","Sort=True")</f>
        <v>13.327662541135892</v>
      </c>
      <c r="U508" s="43">
        <f ca="1">_xll.BInterpol('Base CDI'!$H$4:$H$28,'Base CDI'!$I$4:$I$29,S508,"Cubic","Extrapolate=Linear","MultiX=Average","Skip=True","Sort=True")</f>
        <v>13.305562883781814</v>
      </c>
    </row>
    <row r="509" spans="16:21" x14ac:dyDescent="0.25">
      <c r="P509" s="10">
        <v>35251</v>
      </c>
      <c r="Q509">
        <v>2.2592140000000001</v>
      </c>
      <c r="S509" s="42">
        <f t="shared" ca="1" si="13"/>
        <v>46529</v>
      </c>
      <c r="T509" s="43">
        <f ca="1">_xll.BInterpol('Base CDI'!$H$4:$H$28,'Base CDI'!$J$4:$J$29,S509,"Cubic","Extrapolate=Linear","MultiX=Average","Skip=True","Sort=True")</f>
        <v>13.325461195437327</v>
      </c>
      <c r="U509" s="43">
        <f ca="1">_xll.BInterpol('Base CDI'!$H$4:$H$28,'Base CDI'!$I$4:$I$29,S509,"Cubic","Extrapolate=Linear","MultiX=Average","Skip=True","Sort=True")</f>
        <v>13.303329668886411</v>
      </c>
    </row>
    <row r="510" spans="16:21" x14ac:dyDescent="0.25">
      <c r="P510" s="10">
        <v>35254</v>
      </c>
      <c r="Q510">
        <v>2.2610809999999999</v>
      </c>
      <c r="S510" s="42">
        <f t="shared" ca="1" si="13"/>
        <v>46530</v>
      </c>
      <c r="T510" s="43">
        <f ca="1">_xll.BInterpol('Base CDI'!$H$4:$H$28,'Base CDI'!$J$4:$J$29,S510,"Cubic","Extrapolate=Linear","MultiX=Average","Skip=True","Sort=True")</f>
        <v>13.323267464584495</v>
      </c>
      <c r="U510" s="43">
        <f ca="1">_xll.BInterpol('Base CDI'!$H$4:$H$28,'Base CDI'!$I$4:$I$29,S510,"Cubic","Extrapolate=Linear","MultiX=Average","Skip=True","Sort=True")</f>
        <v>13.301104101912982</v>
      </c>
    </row>
    <row r="511" spans="16:21" x14ac:dyDescent="0.25">
      <c r="P511" s="10">
        <v>35255</v>
      </c>
      <c r="Q511">
        <v>2.2629429999999999</v>
      </c>
      <c r="S511" s="42">
        <f t="shared" ca="1" si="13"/>
        <v>46531</v>
      </c>
      <c r="T511" s="43">
        <f ca="1">_xll.BInterpol('Base CDI'!$H$4:$H$28,'Base CDI'!$J$4:$J$29,S511,"Cubic","Extrapolate=Linear","MultiX=Average","Skip=True","Sort=True")</f>
        <v>13.321081287457226</v>
      </c>
      <c r="U511" s="43">
        <f ca="1">_xll.BInterpol('Base CDI'!$H$4:$H$28,'Base CDI'!$I$4:$I$29,S511,"Cubic","Extrapolate=Linear","MultiX=Average","Skip=True","Sort=True")</f>
        <v>13.298886157310957</v>
      </c>
    </row>
    <row r="512" spans="16:21" x14ac:dyDescent="0.25">
      <c r="P512" s="10">
        <v>35256</v>
      </c>
      <c r="Q512">
        <v>2.2648060000000001</v>
      </c>
      <c r="S512" s="42">
        <f t="shared" ca="1" si="13"/>
        <v>46532</v>
      </c>
      <c r="T512" s="43">
        <f ca="1">_xll.BInterpol('Base CDI'!$H$4:$H$28,'Base CDI'!$J$4:$J$29,S512,"Cubic","Extrapolate=Linear","MultiX=Average","Skip=True","Sort=True")</f>
        <v>13.318902602935355</v>
      </c>
      <c r="U512" s="43">
        <f ca="1">_xll.BInterpol('Base CDI'!$H$4:$H$28,'Base CDI'!$I$4:$I$29,S512,"Cubic","Extrapolate=Linear","MultiX=Average","Skip=True","Sort=True")</f>
        <v>13.296675809529761</v>
      </c>
    </row>
    <row r="513" spans="16:21" x14ac:dyDescent="0.25">
      <c r="P513" s="10">
        <v>35257</v>
      </c>
      <c r="Q513">
        <v>2.2666629999999999</v>
      </c>
      <c r="S513" s="42">
        <f t="shared" ca="1" si="13"/>
        <v>46533</v>
      </c>
      <c r="T513" s="43">
        <f ca="1">_xll.BInterpol('Base CDI'!$H$4:$H$28,'Base CDI'!$J$4:$J$29,S513,"Cubic","Extrapolate=Linear","MultiX=Average","Skip=True","Sort=True")</f>
        <v>13.316731349898708</v>
      </c>
      <c r="U513" s="43">
        <f ca="1">_xll.BInterpol('Base CDI'!$H$4:$H$28,'Base CDI'!$I$4:$I$29,S513,"Cubic","Extrapolate=Linear","MultiX=Average","Skip=True","Sort=True")</f>
        <v>13.294473033018829</v>
      </c>
    </row>
    <row r="514" spans="16:21" x14ac:dyDescent="0.25">
      <c r="P514" s="10">
        <v>35258</v>
      </c>
      <c r="Q514">
        <v>2.2685369999999998</v>
      </c>
      <c r="S514" s="42">
        <f t="shared" ca="1" si="13"/>
        <v>46534</v>
      </c>
      <c r="T514" s="43">
        <f ca="1">_xll.BInterpol('Base CDI'!$H$4:$H$28,'Base CDI'!$J$4:$J$29,S514,"Cubic","Extrapolate=Linear","MultiX=Average","Skip=True","Sort=True")</f>
        <v>13.314567467227123</v>
      </c>
      <c r="U514" s="43">
        <f ca="1">_xll.BInterpol('Base CDI'!$H$4:$H$28,'Base CDI'!$I$4:$I$29,S514,"Cubic","Extrapolate=Linear","MultiX=Average","Skip=True","Sort=True")</f>
        <v>13.292277802227582</v>
      </c>
    </row>
    <row r="515" spans="16:21" x14ac:dyDescent="0.25">
      <c r="P515" s="10">
        <v>35261</v>
      </c>
      <c r="Q515">
        <v>2.2704119999999999</v>
      </c>
      <c r="S515" s="42">
        <f t="shared" ca="1" si="13"/>
        <v>46535</v>
      </c>
      <c r="T515" s="43">
        <f ca="1">_xll.BInterpol('Base CDI'!$H$4:$H$28,'Base CDI'!$J$4:$J$29,S515,"Cubic","Extrapolate=Linear","MultiX=Average","Skip=True","Sort=True")</f>
        <v>13.312410893800427</v>
      </c>
      <c r="U515" s="43">
        <f ca="1">_xll.BInterpol('Base CDI'!$H$4:$H$28,'Base CDI'!$I$4:$I$29,S515,"Cubic","Extrapolate=Linear","MultiX=Average","Skip=True","Sort=True")</f>
        <v>13.290090091605455</v>
      </c>
    </row>
    <row r="516" spans="16:21" x14ac:dyDescent="0.25">
      <c r="P516" s="10">
        <v>35262</v>
      </c>
      <c r="Q516">
        <v>2.2722820000000001</v>
      </c>
      <c r="S516" s="42">
        <f t="shared" ca="1" si="13"/>
        <v>46536</v>
      </c>
      <c r="T516" s="43">
        <f ca="1">_xll.BInterpol('Base CDI'!$H$4:$H$28,'Base CDI'!$J$4:$J$29,S516,"Cubic","Extrapolate=Linear","MultiX=Average","Skip=True","Sort=True")</f>
        <v>13.310261568498454</v>
      </c>
      <c r="U516" s="43">
        <f ca="1">_xll.BInterpol('Base CDI'!$H$4:$H$28,'Base CDI'!$I$4:$I$29,S516,"Cubic","Extrapolate=Linear","MultiX=Average","Skip=True","Sort=True")</f>
        <v>13.287909875601876</v>
      </c>
    </row>
    <row r="517" spans="16:21" x14ac:dyDescent="0.25">
      <c r="P517" s="10">
        <v>35263</v>
      </c>
      <c r="Q517">
        <v>2.2741530000000001</v>
      </c>
      <c r="S517" s="42">
        <f t="shared" ca="1" si="13"/>
        <v>46537</v>
      </c>
      <c r="T517" s="43">
        <f ca="1">_xll.BInterpol('Base CDI'!$H$4:$H$28,'Base CDI'!$J$4:$J$29,S517,"Cubic","Extrapolate=Linear","MultiX=Average","Skip=True","Sort=True")</f>
        <v>13.308119430201033</v>
      </c>
      <c r="U517" s="43">
        <f ca="1">_xll.BInterpol('Base CDI'!$H$4:$H$28,'Base CDI'!$I$4:$I$29,S517,"Cubic","Extrapolate=Linear","MultiX=Average","Skip=True","Sort=True")</f>
        <v>13.285737128666272</v>
      </c>
    </row>
    <row r="518" spans="16:21" x14ac:dyDescent="0.25">
      <c r="P518" s="10">
        <v>35264</v>
      </c>
      <c r="Q518">
        <v>2.2760250000000002</v>
      </c>
      <c r="S518" s="42">
        <f t="shared" ca="1" si="13"/>
        <v>46538</v>
      </c>
      <c r="T518" s="43">
        <f ca="1">_xll.BInterpol('Base CDI'!$H$4:$H$28,'Base CDI'!$J$4:$J$29,S518,"Cubic","Extrapolate=Linear","MultiX=Average","Skip=True","Sort=True")</f>
        <v>13.305984417787998</v>
      </c>
      <c r="U518" s="43">
        <f ca="1">_xll.BInterpol('Base CDI'!$H$4:$H$28,'Base CDI'!$I$4:$I$29,S518,"Cubic","Extrapolate=Linear","MultiX=Average","Skip=True","Sort=True")</f>
        <v>13.283571825248071</v>
      </c>
    </row>
    <row r="519" spans="16:21" x14ac:dyDescent="0.25">
      <c r="P519" s="10">
        <v>35265</v>
      </c>
      <c r="Q519">
        <v>2.2778909999999999</v>
      </c>
      <c r="S519" s="42">
        <f t="shared" ca="1" si="13"/>
        <v>46539</v>
      </c>
      <c r="T519" s="43">
        <f ca="1">_xll.BInterpol('Base CDI'!$H$4:$H$28,'Base CDI'!$J$4:$J$29,S519,"Cubic","Extrapolate=Linear","MultiX=Average","Skip=True","Sort=True")</f>
        <v>13.303856470139181</v>
      </c>
      <c r="U519" s="43">
        <f ca="1">_xll.BInterpol('Base CDI'!$H$4:$H$28,'Base CDI'!$I$4:$I$29,S519,"Cubic","Extrapolate=Linear","MultiX=Average","Skip=True","Sort=True")</f>
        <v>13.281413939796705</v>
      </c>
    </row>
    <row r="520" spans="16:21" x14ac:dyDescent="0.25">
      <c r="P520" s="10">
        <v>35268</v>
      </c>
      <c r="Q520">
        <v>2.2797589999999999</v>
      </c>
      <c r="S520" s="42">
        <f t="shared" ca="1" si="13"/>
        <v>46540</v>
      </c>
      <c r="T520" s="43">
        <f ca="1">_xll.BInterpol('Base CDI'!$H$4:$H$28,'Base CDI'!$J$4:$J$29,S520,"Cubic","Extrapolate=Linear","MultiX=Average","Skip=True","Sort=True")</f>
        <v>13.30173552613441</v>
      </c>
      <c r="U520" s="43">
        <f ca="1">_xll.BInterpol('Base CDI'!$H$4:$H$28,'Base CDI'!$I$4:$I$29,S520,"Cubic","Extrapolate=Linear","MultiX=Average","Skip=True","Sort=True")</f>
        <v>13.279263446761599</v>
      </c>
    </row>
    <row r="521" spans="16:21" x14ac:dyDescent="0.25">
      <c r="P521" s="10">
        <v>35269</v>
      </c>
      <c r="Q521">
        <v>2.281628</v>
      </c>
      <c r="S521" s="42">
        <f t="shared" ca="1" si="13"/>
        <v>46541</v>
      </c>
      <c r="T521" s="43">
        <f ca="1">_xll.BInterpol('Base CDI'!$H$4:$H$28,'Base CDI'!$J$4:$J$29,S521,"Cubic","Extrapolate=Linear","MultiX=Average","Skip=True","Sort=True")</f>
        <v>13.299621524653521</v>
      </c>
      <c r="U521" s="43">
        <f ca="1">_xll.BInterpol('Base CDI'!$H$4:$H$28,'Base CDI'!$I$4:$I$29,S521,"Cubic","Extrapolate=Linear","MultiX=Average","Skip=True","Sort=True")</f>
        <v>13.277120320592186</v>
      </c>
    </row>
    <row r="522" spans="16:21" x14ac:dyDescent="0.25">
      <c r="P522" s="10">
        <v>35270</v>
      </c>
      <c r="Q522">
        <v>2.2834989999999999</v>
      </c>
      <c r="S522" s="42">
        <f t="shared" ca="1" si="13"/>
        <v>46542</v>
      </c>
      <c r="T522" s="43">
        <f ca="1">_xll.BInterpol('Base CDI'!$H$4:$H$28,'Base CDI'!$J$4:$J$29,S522,"Cubic","Extrapolate=Linear","MultiX=Average","Skip=True","Sort=True")</f>
        <v>13.297514404576342</v>
      </c>
      <c r="U522" s="43">
        <f ca="1">_xll.BInterpol('Base CDI'!$H$4:$H$28,'Base CDI'!$I$4:$I$29,S522,"Cubic","Extrapolate=Linear","MultiX=Average","Skip=True","Sort=True")</f>
        <v>13.274984535737891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4">S522+1</f>
        <v>46543</v>
      </c>
      <c r="T523" s="43">
        <f ca="1">_xll.BInterpol('Base CDI'!$H$4:$H$28,'Base CDI'!$J$4:$J$29,S523,"Cubic","Extrapolate=Linear","MultiX=Average","Skip=True","Sort=True")</f>
        <v>13.295414104782706</v>
      </c>
      <c r="U523" s="43">
        <f ca="1">_xll.BInterpol('Base CDI'!$H$4:$H$28,'Base CDI'!$I$4:$I$29,S523,"Cubic","Extrapolate=Linear","MultiX=Average","Skip=True","Sort=True")</f>
        <v>13.272856066648144</v>
      </c>
    </row>
    <row r="524" spans="16:21" x14ac:dyDescent="0.25">
      <c r="P524" s="10">
        <v>35272</v>
      </c>
      <c r="Q524">
        <v>2.2872460000000001</v>
      </c>
      <c r="S524" s="42">
        <f t="shared" ca="1" si="14"/>
        <v>46544</v>
      </c>
      <c r="T524" s="43">
        <f ca="1">_xll.BInterpol('Base CDI'!$H$4:$H$28,'Base CDI'!$J$4:$J$29,S524,"Cubic","Extrapolate=Linear","MultiX=Average","Skip=True","Sort=True")</f>
        <v>13.293320564152445</v>
      </c>
      <c r="U524" s="43">
        <f ca="1">_xll.BInterpol('Base CDI'!$H$4:$H$28,'Base CDI'!$I$4:$I$29,S524,"Cubic","Extrapolate=Linear","MultiX=Average","Skip=True","Sort=True")</f>
        <v>13.270734887772376</v>
      </c>
    </row>
    <row r="525" spans="16:21" x14ac:dyDescent="0.25">
      <c r="P525" s="10">
        <v>35275</v>
      </c>
      <c r="Q525">
        <v>2.2891210000000002</v>
      </c>
      <c r="S525" s="42">
        <f t="shared" ca="1" si="14"/>
        <v>46545</v>
      </c>
      <c r="T525" s="43">
        <f ca="1">_xll.BInterpol('Base CDI'!$H$4:$H$28,'Base CDI'!$J$4:$J$29,S525,"Cubic","Extrapolate=Linear","MultiX=Average","Skip=True","Sort=True")</f>
        <v>13.291233721565391</v>
      </c>
      <c r="U525" s="43">
        <f ca="1">_xll.BInterpol('Base CDI'!$H$4:$H$28,'Base CDI'!$I$4:$I$29,S525,"Cubic","Extrapolate=Linear","MultiX=Average","Skip=True","Sort=True")</f>
        <v>13.268620973560013</v>
      </c>
    </row>
    <row r="526" spans="16:21" x14ac:dyDescent="0.25">
      <c r="P526" s="10">
        <v>35276</v>
      </c>
      <c r="Q526">
        <v>2.2909980000000001</v>
      </c>
      <c r="S526" s="42">
        <f t="shared" ca="1" si="14"/>
        <v>46546</v>
      </c>
      <c r="T526" s="43">
        <f ca="1">_xll.BInterpol('Base CDI'!$H$4:$H$28,'Base CDI'!$J$4:$J$29,S526,"Cubic","Extrapolate=Linear","MultiX=Average","Skip=True","Sort=True")</f>
        <v>13.289153515901372</v>
      </c>
      <c r="U526" s="43">
        <f ca="1">_xll.BInterpol('Base CDI'!$H$4:$H$28,'Base CDI'!$I$4:$I$29,S526,"Cubic","Extrapolate=Linear","MultiX=Average","Skip=True","Sort=True")</f>
        <v>13.266514298460486</v>
      </c>
    </row>
    <row r="527" spans="16:21" x14ac:dyDescent="0.25">
      <c r="P527" s="10">
        <v>35277</v>
      </c>
      <c r="Q527">
        <v>2.2928769999999998</v>
      </c>
      <c r="S527" s="42">
        <f t="shared" ca="1" si="14"/>
        <v>46547</v>
      </c>
      <c r="T527" s="43">
        <f ca="1">_xll.BInterpol('Base CDI'!$H$4:$H$28,'Base CDI'!$J$4:$J$29,S527,"Cubic","Extrapolate=Linear","MultiX=Average","Skip=True","Sort=True")</f>
        <v>13.287079886040225</v>
      </c>
      <c r="U527" s="43">
        <f ca="1">_xll.BInterpol('Base CDI'!$H$4:$H$28,'Base CDI'!$I$4:$I$29,S527,"Cubic","Extrapolate=Linear","MultiX=Average","Skip=True","Sort=True")</f>
        <v>13.264414836923221</v>
      </c>
    </row>
    <row r="528" spans="16:21" x14ac:dyDescent="0.25">
      <c r="P528" s="10">
        <v>35278</v>
      </c>
      <c r="Q528">
        <v>2.2948339999999998</v>
      </c>
      <c r="S528" s="42">
        <f t="shared" ca="1" si="14"/>
        <v>46548</v>
      </c>
      <c r="T528" s="43">
        <f ca="1">_xll.BInterpol('Base CDI'!$H$4:$H$28,'Base CDI'!$J$4:$J$29,S528,"Cubic","Extrapolate=Linear","MultiX=Average","Skip=True","Sort=True")</f>
        <v>13.285012770861778</v>
      </c>
      <c r="U528" s="43">
        <f ca="1">_xll.BInterpol('Base CDI'!$H$4:$H$28,'Base CDI'!$I$4:$I$29,S528,"Cubic","Extrapolate=Linear","MultiX=Average","Skip=True","Sort=True")</f>
        <v>13.26232256339765</v>
      </c>
    </row>
    <row r="529" spans="16:21" x14ac:dyDescent="0.25">
      <c r="P529" s="10">
        <v>35279</v>
      </c>
      <c r="Q529">
        <v>2.2968069999999998</v>
      </c>
      <c r="S529" s="42">
        <f t="shared" ca="1" si="14"/>
        <v>46549</v>
      </c>
      <c r="T529" s="43">
        <f ca="1">_xll.BInterpol('Base CDI'!$H$4:$H$28,'Base CDI'!$J$4:$J$29,S529,"Cubic","Extrapolate=Linear","MultiX=Average","Skip=True","Sort=True")</f>
        <v>13.282952109245864</v>
      </c>
      <c r="U529" s="43">
        <f ca="1">_xll.BInterpol('Base CDI'!$H$4:$H$28,'Base CDI'!$I$4:$I$29,S529,"Cubic","Extrapolate=Linear","MultiX=Average","Skip=True","Sort=True")</f>
        <v>13.260237452333199</v>
      </c>
    </row>
    <row r="530" spans="16:21" x14ac:dyDescent="0.25">
      <c r="P530" s="10">
        <v>35282</v>
      </c>
      <c r="Q530">
        <v>2.298813</v>
      </c>
      <c r="S530" s="42">
        <f t="shared" ca="1" si="14"/>
        <v>46550</v>
      </c>
      <c r="T530" s="43">
        <f ca="1">_xll.BInterpol('Base CDI'!$H$4:$H$28,'Base CDI'!$J$4:$J$29,S530,"Cubic","Extrapolate=Linear","MultiX=Average","Skip=True","Sort=True")</f>
        <v>13.280897840072313</v>
      </c>
      <c r="U530" s="43">
        <f ca="1">_xll.BInterpol('Base CDI'!$H$4:$H$28,'Base CDI'!$I$4:$I$29,S530,"Cubic","Extrapolate=Linear","MultiX=Average","Skip=True","Sort=True")</f>
        <v>13.258159478179298</v>
      </c>
    </row>
    <row r="531" spans="16:21" x14ac:dyDescent="0.25">
      <c r="P531" s="10">
        <v>35283</v>
      </c>
      <c r="Q531">
        <v>2.3008820000000001</v>
      </c>
      <c r="S531" s="42">
        <f t="shared" ca="1" si="14"/>
        <v>46551</v>
      </c>
      <c r="T531" s="43">
        <f ca="1">_xll.BInterpol('Base CDI'!$H$4:$H$28,'Base CDI'!$J$4:$J$29,S531,"Cubic","Extrapolate=Linear","MultiX=Average","Skip=True","Sort=True")</f>
        <v>13.278849902220959</v>
      </c>
      <c r="U531" s="43">
        <f ca="1">_xll.BInterpol('Base CDI'!$H$4:$H$28,'Base CDI'!$I$4:$I$29,S531,"Cubic","Extrapolate=Linear","MultiX=Average","Skip=True","Sort=True")</f>
        <v>13.256088615385377</v>
      </c>
    </row>
    <row r="532" spans="16:21" x14ac:dyDescent="0.25">
      <c r="P532" s="10">
        <v>35284</v>
      </c>
      <c r="Q532">
        <v>2.3029299999999999</v>
      </c>
      <c r="S532" s="42">
        <f t="shared" ca="1" si="14"/>
        <v>46552</v>
      </c>
      <c r="T532" s="43">
        <f ca="1">_xll.BInterpol('Base CDI'!$H$4:$H$28,'Base CDI'!$J$4:$J$29,S532,"Cubic","Extrapolate=Linear","MultiX=Average","Skip=True","Sort=True")</f>
        <v>13.276808234571631</v>
      </c>
      <c r="U532" s="43">
        <f ca="1">_xll.BInterpol('Base CDI'!$H$4:$H$28,'Base CDI'!$I$4:$I$29,S532,"Cubic","Extrapolate=Linear","MultiX=Average","Skip=True","Sort=True")</f>
        <v>13.254024838400861</v>
      </c>
    </row>
    <row r="533" spans="16:21" x14ac:dyDescent="0.25">
      <c r="P533" s="10">
        <v>35285</v>
      </c>
      <c r="Q533">
        <v>2.3049870000000001</v>
      </c>
      <c r="S533" s="42">
        <f t="shared" ca="1" si="14"/>
        <v>46553</v>
      </c>
      <c r="T533" s="43">
        <f ca="1">_xll.BInterpol('Base CDI'!$H$4:$H$28,'Base CDI'!$J$4:$J$29,S533,"Cubic","Extrapolate=Linear","MultiX=Average","Skip=True","Sort=True")</f>
        <v>13.274772776004161</v>
      </c>
      <c r="U533" s="43">
        <f ca="1">_xll.BInterpol('Base CDI'!$H$4:$H$28,'Base CDI'!$I$4:$I$29,S533,"Cubic","Extrapolate=Linear","MultiX=Average","Skip=True","Sort=True")</f>
        <v>13.251968121675183</v>
      </c>
    </row>
    <row r="534" spans="16:21" x14ac:dyDescent="0.25">
      <c r="P534" s="10">
        <v>35286</v>
      </c>
      <c r="Q534">
        <v>2.3070460000000002</v>
      </c>
      <c r="S534" s="42">
        <f t="shared" ca="1" si="14"/>
        <v>46554</v>
      </c>
      <c r="T534" s="43">
        <f ca="1">_xll.BInterpol('Base CDI'!$H$4:$H$28,'Base CDI'!$J$4:$J$29,S534,"Cubic","Extrapolate=Linear","MultiX=Average","Skip=True","Sort=True")</f>
        <v>13.272743465398381</v>
      </c>
      <c r="U534" s="43">
        <f ca="1">_xll.BInterpol('Base CDI'!$H$4:$H$28,'Base CDI'!$I$4:$I$29,S534,"Cubic","Extrapolate=Linear","MultiX=Average","Skip=True","Sort=True")</f>
        <v>13.249918439657771</v>
      </c>
    </row>
    <row r="535" spans="16:21" x14ac:dyDescent="0.25">
      <c r="P535" s="10">
        <v>35289</v>
      </c>
      <c r="Q535">
        <v>2.309107</v>
      </c>
      <c r="S535" s="42">
        <f t="shared" ca="1" si="14"/>
        <v>46555</v>
      </c>
      <c r="T535" s="43">
        <f ca="1">_xll.BInterpol('Base CDI'!$H$4:$H$28,'Base CDI'!$J$4:$J$29,S535,"Cubic","Extrapolate=Linear","MultiX=Average","Skip=True","Sort=True")</f>
        <v>13.270720241634125</v>
      </c>
      <c r="U535" s="43">
        <f ca="1">_xll.BInterpol('Base CDI'!$H$4:$H$28,'Base CDI'!$I$4:$I$29,S535,"Cubic","Extrapolate=Linear","MultiX=Average","Skip=True","Sort=True")</f>
        <v>13.247875766798053</v>
      </c>
    </row>
    <row r="536" spans="16:21" x14ac:dyDescent="0.25">
      <c r="P536" s="10">
        <v>35290</v>
      </c>
      <c r="Q536">
        <v>2.3111700000000002</v>
      </c>
      <c r="S536" s="42">
        <f t="shared" ca="1" si="14"/>
        <v>46556</v>
      </c>
      <c r="T536" s="43">
        <f ca="1">_xll.BInterpol('Base CDI'!$H$4:$H$28,'Base CDI'!$J$4:$J$29,S536,"Cubic","Extrapolate=Linear","MultiX=Average","Skip=True","Sort=True")</f>
        <v>13.268703043591222</v>
      </c>
      <c r="U536" s="43">
        <f ca="1">_xll.BInterpol('Base CDI'!$H$4:$H$28,'Base CDI'!$I$4:$I$29,S536,"Cubic","Extrapolate=Linear","MultiX=Average","Skip=True","Sort=True")</f>
        <v>13.245840077545457</v>
      </c>
    </row>
    <row r="537" spans="16:21" x14ac:dyDescent="0.25">
      <c r="P537" s="10">
        <v>35291</v>
      </c>
      <c r="Q537">
        <v>2.3132350000000002</v>
      </c>
      <c r="S537" s="42">
        <f t="shared" ca="1" si="14"/>
        <v>46557</v>
      </c>
      <c r="T537" s="43">
        <f ca="1">_xll.BInterpol('Base CDI'!$H$4:$H$28,'Base CDI'!$J$4:$J$29,S537,"Cubic","Extrapolate=Linear","MultiX=Average","Skip=True","Sort=True")</f>
        <v>13.266691810149503</v>
      </c>
      <c r="U537" s="43">
        <f ca="1">_xll.BInterpol('Base CDI'!$H$4:$H$28,'Base CDI'!$I$4:$I$29,S537,"Cubic","Extrapolate=Linear","MultiX=Average","Skip=True","Sort=True")</f>
        <v>13.243811346349414</v>
      </c>
    </row>
    <row r="538" spans="16:21" x14ac:dyDescent="0.25">
      <c r="P538" s="10">
        <v>35292</v>
      </c>
      <c r="Q538">
        <v>2.3153009999999998</v>
      </c>
      <c r="S538" s="42">
        <f t="shared" ca="1" si="14"/>
        <v>46558</v>
      </c>
      <c r="T538" s="43">
        <f ca="1">_xll.BInterpol('Base CDI'!$H$4:$H$28,'Base CDI'!$J$4:$J$29,S538,"Cubic","Extrapolate=Linear","MultiX=Average","Skip=True","Sort=True")</f>
        <v>13.2646864801888</v>
      </c>
      <c r="U538" s="43">
        <f ca="1">_xll.BInterpol('Base CDI'!$H$4:$H$28,'Base CDI'!$I$4:$I$29,S538,"Cubic","Extrapolate=Linear","MultiX=Average","Skip=True","Sort=True")</f>
        <v>13.24178954765935</v>
      </c>
    </row>
    <row r="539" spans="16:21" x14ac:dyDescent="0.25">
      <c r="P539" s="10">
        <v>35293</v>
      </c>
      <c r="Q539">
        <v>2.3173689999999998</v>
      </c>
      <c r="S539" s="42">
        <f t="shared" ca="1" si="14"/>
        <v>46559</v>
      </c>
      <c r="T539" s="43">
        <f ca="1">_xll.BInterpol('Base CDI'!$H$4:$H$28,'Base CDI'!$J$4:$J$29,S539,"Cubic","Extrapolate=Linear","MultiX=Average","Skip=True","Sort=True")</f>
        <v>13.262686992588947</v>
      </c>
      <c r="U539" s="43">
        <f ca="1">_xll.BInterpol('Base CDI'!$H$4:$H$28,'Base CDI'!$I$4:$I$29,S539,"Cubic","Extrapolate=Linear","MultiX=Average","Skip=True","Sort=True")</f>
        <v>13.239774655924696</v>
      </c>
    </row>
    <row r="540" spans="16:21" x14ac:dyDescent="0.25">
      <c r="P540" s="10">
        <v>35296</v>
      </c>
      <c r="Q540">
        <v>2.3194400000000002</v>
      </c>
      <c r="S540" s="42">
        <f t="shared" ca="1" si="14"/>
        <v>46560</v>
      </c>
      <c r="T540" s="43">
        <f ca="1">_xll.BInterpol('Base CDI'!$H$4:$H$28,'Base CDI'!$J$4:$J$29,S540,"Cubic","Extrapolate=Linear","MultiX=Average","Skip=True","Sort=True")</f>
        <v>13.260693286229772</v>
      </c>
      <c r="U540" s="43">
        <f ca="1">_xll.BInterpol('Base CDI'!$H$4:$H$28,'Base CDI'!$I$4:$I$29,S540,"Cubic","Extrapolate=Linear","MultiX=Average","Skip=True","Sort=True")</f>
        <v>13.237766645594879</v>
      </c>
    </row>
    <row r="541" spans="16:21" x14ac:dyDescent="0.25">
      <c r="P541" s="10">
        <v>35297</v>
      </c>
      <c r="Q541">
        <v>2.3215119999999998</v>
      </c>
      <c r="S541" s="42">
        <f t="shared" ca="1" si="14"/>
        <v>46561</v>
      </c>
      <c r="T541" s="43">
        <f ca="1">_xll.BInterpol('Base CDI'!$H$4:$H$28,'Base CDI'!$J$4:$J$29,S541,"Cubic","Extrapolate=Linear","MultiX=Average","Skip=True","Sort=True")</f>
        <v>13.25870529999111</v>
      </c>
      <c r="U541" s="43">
        <f ca="1">_xll.BInterpol('Base CDI'!$H$4:$H$28,'Base CDI'!$I$4:$I$29,S541,"Cubic","Extrapolate=Linear","MultiX=Average","Skip=True","Sort=True")</f>
        <v>13.235765491119331</v>
      </c>
    </row>
    <row r="542" spans="16:21" x14ac:dyDescent="0.25">
      <c r="P542" s="10">
        <v>35298</v>
      </c>
      <c r="Q542">
        <v>2.3235700000000001</v>
      </c>
      <c r="S542" s="42">
        <f t="shared" ca="1" si="14"/>
        <v>46562</v>
      </c>
      <c r="T542" s="43">
        <f ca="1">_xll.BInterpol('Base CDI'!$H$4:$H$28,'Base CDI'!$J$4:$J$29,S542,"Cubic","Extrapolate=Linear","MultiX=Average","Skip=True","Sort=True")</f>
        <v>13.25672297275279</v>
      </c>
      <c r="U542" s="43">
        <f ca="1">_xll.BInterpol('Base CDI'!$H$4:$H$28,'Base CDI'!$I$4:$I$29,S542,"Cubic","Extrapolate=Linear","MultiX=Average","Skip=True","Sort=True")</f>
        <v>13.233771166947477</v>
      </c>
    </row>
    <row r="543" spans="16:21" x14ac:dyDescent="0.25">
      <c r="P543" s="10">
        <v>35299</v>
      </c>
      <c r="Q543">
        <v>2.325599</v>
      </c>
      <c r="S543" s="42">
        <f t="shared" ca="1" si="14"/>
        <v>46563</v>
      </c>
      <c r="T543" s="43">
        <f ca="1">_xll.BInterpol('Base CDI'!$H$4:$H$28,'Base CDI'!$J$4:$J$29,S543,"Cubic","Extrapolate=Linear","MultiX=Average","Skip=True","Sort=True")</f>
        <v>13.254746243394644</v>
      </c>
      <c r="U543" s="43">
        <f ca="1">_xll.BInterpol('Base CDI'!$H$4:$H$28,'Base CDI'!$I$4:$I$29,S543,"Cubic","Extrapolate=Linear","MultiX=Average","Skip=True","Sort=True")</f>
        <v>13.231783647528747</v>
      </c>
    </row>
    <row r="544" spans="16:21" x14ac:dyDescent="0.25">
      <c r="P544" s="10">
        <v>35300</v>
      </c>
      <c r="Q544">
        <v>2.327607</v>
      </c>
      <c r="S544" s="42">
        <f t="shared" ca="1" si="14"/>
        <v>46564</v>
      </c>
      <c r="T544" s="43">
        <f ca="1">_xll.BInterpol('Base CDI'!$H$4:$H$28,'Base CDI'!$J$4:$J$29,S544,"Cubic","Extrapolate=Linear","MultiX=Average","Skip=True","Sort=True")</f>
        <v>13.252775050796505</v>
      </c>
      <c r="U544" s="43">
        <f ca="1">_xll.BInterpol('Base CDI'!$H$4:$H$28,'Base CDI'!$I$4:$I$29,S544,"Cubic","Extrapolate=Linear","MultiX=Average","Skip=True","Sort=True")</f>
        <v>13.229802907312573</v>
      </c>
    </row>
    <row r="545" spans="16:21" x14ac:dyDescent="0.25">
      <c r="P545" s="10">
        <v>35303</v>
      </c>
      <c r="Q545">
        <v>2.329609</v>
      </c>
      <c r="S545" s="42">
        <f t="shared" ca="1" si="14"/>
        <v>46565</v>
      </c>
      <c r="T545" s="43">
        <f ca="1">_xll.BInterpol('Base CDI'!$H$4:$H$28,'Base CDI'!$J$4:$J$29,S545,"Cubic","Extrapolate=Linear","MultiX=Average","Skip=True","Sort=True")</f>
        <v>13.250809333838202</v>
      </c>
      <c r="U545" s="43">
        <f ca="1">_xll.BInterpol('Base CDI'!$H$4:$H$28,'Base CDI'!$I$4:$I$29,S545,"Cubic","Extrapolate=Linear","MultiX=Average","Skip=True","Sort=True")</f>
        <v>13.227828920748378</v>
      </c>
    </row>
    <row r="546" spans="16:21" x14ac:dyDescent="0.25">
      <c r="P546" s="10">
        <v>35304</v>
      </c>
      <c r="Q546">
        <v>2.331604</v>
      </c>
      <c r="S546" s="42">
        <f t="shared" ca="1" si="14"/>
        <v>46566</v>
      </c>
      <c r="T546" s="43">
        <f ca="1">_xll.BInterpol('Base CDI'!$H$4:$H$28,'Base CDI'!$J$4:$J$29,S546,"Cubic","Extrapolate=Linear","MultiX=Average","Skip=True","Sort=True")</f>
        <v>13.248849031399569</v>
      </c>
      <c r="U546" s="43">
        <f ca="1">_xll.BInterpol('Base CDI'!$H$4:$H$28,'Base CDI'!$I$4:$I$29,S546,"Cubic","Extrapolate=Linear","MultiX=Average","Skip=True","Sort=True")</f>
        <v>13.225861662285595</v>
      </c>
    </row>
    <row r="547" spans="16:21" x14ac:dyDescent="0.25">
      <c r="P547" s="10">
        <v>35305</v>
      </c>
      <c r="Q547">
        <v>2.3336100000000002</v>
      </c>
      <c r="S547" s="42">
        <f t="shared" ca="1" si="14"/>
        <v>46567</v>
      </c>
      <c r="T547" s="43">
        <f ca="1">_xll.BInterpol('Base CDI'!$H$4:$H$28,'Base CDI'!$J$4:$J$29,S547,"Cubic","Extrapolate=Linear","MultiX=Average","Skip=True","Sort=True")</f>
        <v>13.246894082360436</v>
      </c>
      <c r="U547" s="43">
        <f ca="1">_xll.BInterpol('Base CDI'!$H$4:$H$28,'Base CDI'!$I$4:$I$29,S547,"Cubic","Extrapolate=Linear","MultiX=Average","Skip=True","Sort=True")</f>
        <v>13.223901106373653</v>
      </c>
    </row>
    <row r="548" spans="16:21" x14ac:dyDescent="0.25">
      <c r="P548" s="10">
        <v>35306</v>
      </c>
      <c r="Q548">
        <v>2.3356089999999998</v>
      </c>
      <c r="S548" s="42">
        <f t="shared" ca="1" si="14"/>
        <v>46568</v>
      </c>
      <c r="T548" s="43">
        <f ca="1">_xll.BInterpol('Base CDI'!$H$4:$H$28,'Base CDI'!$J$4:$J$29,S548,"Cubic","Extrapolate=Linear","MultiX=Average","Skip=True","Sort=True")</f>
        <v>13.244944425600636</v>
      </c>
      <c r="U548" s="43">
        <f ca="1">_xll.BInterpol('Base CDI'!$H$4:$H$28,'Base CDI'!$I$4:$I$29,S548,"Cubic","Extrapolate=Linear","MultiX=Average","Skip=True","Sort=True")</f>
        <v>13.221947227461978</v>
      </c>
    </row>
    <row r="549" spans="16:21" x14ac:dyDescent="0.25">
      <c r="P549" s="10">
        <v>35307</v>
      </c>
      <c r="Q549">
        <v>2.3376100000000002</v>
      </c>
      <c r="S549" s="42">
        <f t="shared" ca="1" si="14"/>
        <v>46569</v>
      </c>
      <c r="T549" s="43">
        <f ca="1">_xll.BInterpol('Base CDI'!$H$4:$H$28,'Base CDI'!$J$4:$J$29,S549,"Cubic","Extrapolate=Linear","MultiX=Average","Skip=True","Sort=True")</f>
        <v>13.243</v>
      </c>
      <c r="U549" s="43">
        <f ca="1">_xll.BInterpol('Base CDI'!$H$4:$H$28,'Base CDI'!$I$4:$I$29,S549,"Cubic","Extrapolate=Linear","MultiX=Average","Skip=True","Sort=True")</f>
        <v>13.22</v>
      </c>
    </row>
    <row r="550" spans="16:21" x14ac:dyDescent="0.25">
      <c r="P550" s="10">
        <v>35310</v>
      </c>
      <c r="Q550">
        <v>2.3396509999999999</v>
      </c>
      <c r="S550" s="42">
        <f t="shared" ca="1" si="14"/>
        <v>46570</v>
      </c>
      <c r="T550" s="43">
        <f ca="1">_xll.BInterpol('Base CDI'!$H$4:$H$28,'Base CDI'!$J$4:$J$29,S550,"Cubic","Extrapolate=Linear","MultiX=Average","Skip=True","Sort=True")</f>
        <v>13.241060757072525</v>
      </c>
      <c r="U550" s="43">
        <f ca="1">_xll.BInterpol('Base CDI'!$H$4:$H$28,'Base CDI'!$I$4:$I$29,S550,"Cubic","Extrapolate=Linear","MultiX=Average","Skip=True","Sort=True")</f>
        <v>13.218059402999005</v>
      </c>
    </row>
    <row r="551" spans="16:21" x14ac:dyDescent="0.25">
      <c r="P551" s="10">
        <v>35311</v>
      </c>
      <c r="Q551">
        <v>2.3416939999999999</v>
      </c>
      <c r="S551" s="42">
        <f t="shared" ca="1" si="14"/>
        <v>46571</v>
      </c>
      <c r="T551" s="43">
        <f ca="1">_xll.BInterpol('Base CDI'!$H$4:$H$28,'Base CDI'!$J$4:$J$29,S551,"Cubic","Extrapolate=Linear","MultiX=Average","Skip=True","Sort=True")</f>
        <v>13.239126698868866</v>
      </c>
      <c r="U551" s="43">
        <f ca="1">_xll.BInterpol('Base CDI'!$H$4:$H$28,'Base CDI'!$I$4:$I$29,S551,"Cubic","Extrapolate=Linear","MultiX=Average","Skip=True","Sort=True")</f>
        <v>13.216125433717691</v>
      </c>
    </row>
    <row r="552" spans="16:21" x14ac:dyDescent="0.25">
      <c r="P552" s="10">
        <v>35312</v>
      </c>
      <c r="Q552">
        <v>2.3437709999999998</v>
      </c>
      <c r="S552" s="42">
        <f t="shared" ca="1" si="14"/>
        <v>46572</v>
      </c>
      <c r="T552" s="43">
        <f ca="1">_xll.BInterpol('Base CDI'!$H$4:$H$28,'Base CDI'!$J$4:$J$29,S552,"Cubic","Extrapolate=Linear","MultiX=Average","Skip=True","Sort=True")</f>
        <v>13.237197840073845</v>
      </c>
      <c r="U552" s="43">
        <f ca="1">_xll.BInterpol('Base CDI'!$H$4:$H$28,'Base CDI'!$I$4:$I$29,S552,"Cubic","Extrapolate=Linear","MultiX=Average","Skip=True","Sort=True")</f>
        <v>13.21419809397662</v>
      </c>
    </row>
    <row r="553" spans="16:21" x14ac:dyDescent="0.25">
      <c r="P553" s="10">
        <v>35313</v>
      </c>
      <c r="Q553">
        <v>2.3458410000000001</v>
      </c>
      <c r="S553" s="42">
        <f t="shared" ca="1" si="14"/>
        <v>46573</v>
      </c>
      <c r="T553" s="43">
        <f ca="1">_xll.BInterpol('Base CDI'!$H$4:$H$28,'Base CDI'!$J$4:$J$29,S553,"Cubic","Extrapolate=Linear","MultiX=Average","Skip=True","Sort=True")</f>
        <v>13.235274195372286</v>
      </c>
      <c r="U553" s="43">
        <f ca="1">_xll.BInterpol('Base CDI'!$H$4:$H$28,'Base CDI'!$I$4:$I$29,S553,"Cubic","Extrapolate=Linear","MultiX=Average","Skip=True","Sort=True")</f>
        <v>13.212277385596346</v>
      </c>
    </row>
    <row r="554" spans="16:21" x14ac:dyDescent="0.25">
      <c r="P554" s="10">
        <v>35314</v>
      </c>
      <c r="Q554">
        <v>2.3479130000000001</v>
      </c>
      <c r="S554" s="42">
        <f t="shared" ca="1" si="14"/>
        <v>46574</v>
      </c>
      <c r="T554" s="43">
        <f ca="1">_xll.BInterpol('Base CDI'!$H$4:$H$28,'Base CDI'!$J$4:$J$29,S554,"Cubic","Extrapolate=Linear","MultiX=Average","Skip=True","Sort=True")</f>
        <v>13.23335577944901</v>
      </c>
      <c r="U554" s="43">
        <f ca="1">_xll.BInterpol('Base CDI'!$H$4:$H$28,'Base CDI'!$I$4:$I$29,S554,"Cubic","Extrapolate=Linear","MultiX=Average","Skip=True","Sort=True")</f>
        <v>13.210363310397428</v>
      </c>
    </row>
    <row r="555" spans="16:21" x14ac:dyDescent="0.25">
      <c r="P555" s="10">
        <v>35317</v>
      </c>
      <c r="Q555">
        <v>2.3499949999999998</v>
      </c>
      <c r="S555" s="42">
        <f t="shared" ca="1" si="14"/>
        <v>46575</v>
      </c>
      <c r="T555" s="43">
        <f ca="1">_xll.BInterpol('Base CDI'!$H$4:$H$28,'Base CDI'!$J$4:$J$29,S555,"Cubic","Extrapolate=Linear","MultiX=Average","Skip=True","Sort=True")</f>
        <v>13.231442606988836</v>
      </c>
      <c r="U555" s="43">
        <f ca="1">_xll.BInterpol('Base CDI'!$H$4:$H$28,'Base CDI'!$I$4:$I$29,S555,"Cubic","Extrapolate=Linear","MultiX=Average","Skip=True","Sort=True")</f>
        <v>13.208455870200424</v>
      </c>
    </row>
    <row r="556" spans="16:21" x14ac:dyDescent="0.25">
      <c r="P556" s="10">
        <v>35318</v>
      </c>
      <c r="Q556">
        <v>2.3520789999999998</v>
      </c>
      <c r="S556" s="42">
        <f t="shared" ca="1" si="14"/>
        <v>46576</v>
      </c>
      <c r="T556" s="43">
        <f ca="1">_xll.BInterpol('Base CDI'!$H$4:$H$28,'Base CDI'!$J$4:$J$29,S556,"Cubic","Extrapolate=Linear","MultiX=Average","Skip=True","Sort=True")</f>
        <v>13.229534692676587</v>
      </c>
      <c r="U556" s="43">
        <f ca="1">_xll.BInterpol('Base CDI'!$H$4:$H$28,'Base CDI'!$I$4:$I$29,S556,"Cubic","Extrapolate=Linear","MultiX=Average","Skip=True","Sort=True")</f>
        <v>13.20655506682589</v>
      </c>
    </row>
    <row r="557" spans="16:21" x14ac:dyDescent="0.25">
      <c r="P557" s="10">
        <v>35319</v>
      </c>
      <c r="Q557">
        <v>2.3541720000000002</v>
      </c>
      <c r="S557" s="42">
        <f t="shared" ca="1" si="14"/>
        <v>46577</v>
      </c>
      <c r="T557" s="43">
        <f ca="1">_xll.BInterpol('Base CDI'!$H$4:$H$28,'Base CDI'!$J$4:$J$29,S557,"Cubic","Extrapolate=Linear","MultiX=Average","Skip=True","Sort=True")</f>
        <v>13.227632051197087</v>
      </c>
      <c r="U557" s="43">
        <f ca="1">_xll.BInterpol('Base CDI'!$H$4:$H$28,'Base CDI'!$I$4:$I$29,S557,"Cubic","Extrapolate=Linear","MultiX=Average","Skip=True","Sort=True")</f>
        <v>13.204660902094384</v>
      </c>
    </row>
    <row r="558" spans="16:21" x14ac:dyDescent="0.25">
      <c r="P558" s="10">
        <v>35320</v>
      </c>
      <c r="Q558">
        <v>2.3562829999999999</v>
      </c>
      <c r="S558" s="42">
        <f t="shared" ca="1" si="14"/>
        <v>46578</v>
      </c>
      <c r="T558" s="43">
        <f ca="1">_xll.BInterpol('Base CDI'!$H$4:$H$28,'Base CDI'!$J$4:$J$29,S558,"Cubic","Extrapolate=Linear","MultiX=Average","Skip=True","Sort=True")</f>
        <v>13.225734697235154</v>
      </c>
      <c r="U558" s="43">
        <f ca="1">_xll.BInterpol('Base CDI'!$H$4:$H$28,'Base CDI'!$I$4:$I$29,S558,"Cubic","Extrapolate=Linear","MultiX=Average","Skip=True","Sort=True")</f>
        <v>13.202773377826464</v>
      </c>
    </row>
    <row r="559" spans="16:21" x14ac:dyDescent="0.25">
      <c r="P559" s="10">
        <v>35321</v>
      </c>
      <c r="Q559">
        <v>2.3584589999999999</v>
      </c>
      <c r="S559" s="42">
        <f t="shared" ca="1" si="14"/>
        <v>46579</v>
      </c>
      <c r="T559" s="43">
        <f ca="1">_xll.BInterpol('Base CDI'!$H$4:$H$28,'Base CDI'!$J$4:$J$29,S559,"Cubic","Extrapolate=Linear","MultiX=Average","Skip=True","Sort=True")</f>
        <v>13.223842645475614</v>
      </c>
      <c r="U559" s="43">
        <f ca="1">_xll.BInterpol('Base CDI'!$H$4:$H$28,'Base CDI'!$I$4:$I$29,S559,"Cubic","Extrapolate=Linear","MultiX=Average","Skip=True","Sort=True")</f>
        <v>13.200892495842687</v>
      </c>
    </row>
    <row r="560" spans="16:21" x14ac:dyDescent="0.25">
      <c r="P560" s="10">
        <v>35324</v>
      </c>
      <c r="Q560">
        <v>2.360636</v>
      </c>
      <c r="S560" s="42">
        <f t="shared" ca="1" si="14"/>
        <v>46580</v>
      </c>
      <c r="T560" s="43">
        <f ca="1">_xll.BInterpol('Base CDI'!$H$4:$H$28,'Base CDI'!$J$4:$J$29,S560,"Cubic","Extrapolate=Linear","MultiX=Average","Skip=True","Sort=True")</f>
        <v>13.221955910603285</v>
      </c>
      <c r="U560" s="43">
        <f ca="1">_xll.BInterpol('Base CDI'!$H$4:$H$28,'Base CDI'!$I$4:$I$29,S560,"Cubic","Extrapolate=Linear","MultiX=Average","Skip=True","Sort=True")</f>
        <v>13.199018257963612</v>
      </c>
    </row>
    <row r="561" spans="16:21" x14ac:dyDescent="0.25">
      <c r="P561" s="10">
        <v>35325</v>
      </c>
      <c r="Q561">
        <v>2.3627919999999998</v>
      </c>
      <c r="S561" s="42">
        <f t="shared" ca="1" si="14"/>
        <v>46581</v>
      </c>
      <c r="T561" s="43">
        <f ca="1">_xll.BInterpol('Base CDI'!$H$4:$H$28,'Base CDI'!$J$4:$J$29,S561,"Cubic","Extrapolate=Linear","MultiX=Average","Skip=True","Sort=True")</f>
        <v>13.220074507302989</v>
      </c>
      <c r="U561" s="43">
        <f ca="1">_xll.BInterpol('Base CDI'!$H$4:$H$28,'Base CDI'!$I$4:$I$29,S561,"Cubic","Extrapolate=Linear","MultiX=Average","Skip=True","Sort=True")</f>
        <v>13.197150666009792</v>
      </c>
    </row>
    <row r="562" spans="16:21" x14ac:dyDescent="0.25">
      <c r="P562" s="10">
        <v>35326</v>
      </c>
      <c r="Q562">
        <v>2.3649269999999998</v>
      </c>
      <c r="S562" s="42">
        <f t="shared" ca="1" si="14"/>
        <v>46582</v>
      </c>
      <c r="T562" s="43">
        <f ca="1">_xll.BInterpol('Base CDI'!$H$4:$H$28,'Base CDI'!$J$4:$J$29,S562,"Cubic","Extrapolate=Linear","MultiX=Average","Skip=True","Sort=True")</f>
        <v>13.21819845025955</v>
      </c>
      <c r="U562" s="43">
        <f ca="1">_xll.BInterpol('Base CDI'!$H$4:$H$28,'Base CDI'!$I$4:$I$29,S562,"Cubic","Extrapolate=Linear","MultiX=Average","Skip=True","Sort=True")</f>
        <v>13.195289721801789</v>
      </c>
    </row>
    <row r="563" spans="16:21" x14ac:dyDescent="0.25">
      <c r="P563" s="10">
        <v>35327</v>
      </c>
      <c r="Q563">
        <v>2.3670789999999999</v>
      </c>
      <c r="S563" s="42">
        <f t="shared" ca="1" si="14"/>
        <v>46583</v>
      </c>
      <c r="T563" s="43">
        <f ca="1">_xll.BInterpol('Base CDI'!$H$4:$H$28,'Base CDI'!$J$4:$J$29,S563,"Cubic","Extrapolate=Linear","MultiX=Average","Skip=True","Sort=True")</f>
        <v>13.216327754157788</v>
      </c>
      <c r="U563" s="43">
        <f ca="1">_xll.BInterpol('Base CDI'!$H$4:$H$28,'Base CDI'!$I$4:$I$29,S563,"Cubic","Extrapolate=Linear","MultiX=Average","Skip=True","Sort=True")</f>
        <v>13.193435427160159</v>
      </c>
    </row>
    <row r="564" spans="16:21" x14ac:dyDescent="0.25">
      <c r="P564" s="10">
        <v>35328</v>
      </c>
      <c r="Q564">
        <v>2.3692410000000002</v>
      </c>
      <c r="S564" s="42">
        <f t="shared" ca="1" si="14"/>
        <v>46584</v>
      </c>
      <c r="T564" s="43">
        <f ca="1">_xll.BInterpol('Base CDI'!$H$4:$H$28,'Base CDI'!$J$4:$J$29,S564,"Cubic","Extrapolate=Linear","MultiX=Average","Skip=True","Sort=True")</f>
        <v>13.214462433682526</v>
      </c>
      <c r="U564" s="43">
        <f ca="1">_xll.BInterpol('Base CDI'!$H$4:$H$28,'Base CDI'!$I$4:$I$29,S564,"Cubic","Extrapolate=Linear","MultiX=Average","Skip=True","Sort=True")</f>
        <v>13.19158778390546</v>
      </c>
    </row>
    <row r="565" spans="16:21" x14ac:dyDescent="0.25">
      <c r="P565" s="10">
        <v>35331</v>
      </c>
      <c r="Q565">
        <v>2.3713730000000002</v>
      </c>
      <c r="S565" s="42">
        <f t="shared" ca="1" si="14"/>
        <v>46585</v>
      </c>
      <c r="T565" s="43">
        <f ca="1">_xll.BInterpol('Base CDI'!$H$4:$H$28,'Base CDI'!$J$4:$J$29,S565,"Cubic","Extrapolate=Linear","MultiX=Average","Skip=True","Sort=True")</f>
        <v>13.212602503518582</v>
      </c>
      <c r="U565" s="43">
        <f ca="1">_xll.BInterpol('Base CDI'!$H$4:$H$28,'Base CDI'!$I$4:$I$29,S565,"Cubic","Extrapolate=Linear","MultiX=Average","Skip=True","Sort=True")</f>
        <v>13.189746793858246</v>
      </c>
    </row>
    <row r="566" spans="16:21" x14ac:dyDescent="0.25">
      <c r="P566" s="10">
        <v>35332</v>
      </c>
      <c r="Q566">
        <v>2.3734679999999999</v>
      </c>
      <c r="S566" s="42">
        <f t="shared" ca="1" si="14"/>
        <v>46586</v>
      </c>
      <c r="T566" s="43">
        <f ca="1">_xll.BInterpol('Base CDI'!$H$4:$H$28,'Base CDI'!$J$4:$J$29,S566,"Cubic","Extrapolate=Linear","MultiX=Average","Skip=True","Sort=True")</f>
        <v>13.210747978350783</v>
      </c>
      <c r="U566" s="43">
        <f ca="1">_xll.BInterpol('Base CDI'!$H$4:$H$28,'Base CDI'!$I$4:$I$29,S566,"Cubic","Extrapolate=Linear","MultiX=Average","Skip=True","Sort=True")</f>
        <v>13.187912458839079</v>
      </c>
    </row>
    <row r="567" spans="16:21" x14ac:dyDescent="0.25">
      <c r="P567" s="10">
        <v>35333</v>
      </c>
      <c r="Q567">
        <v>2.3755480000000002</v>
      </c>
      <c r="S567" s="42">
        <f t="shared" ca="1" si="14"/>
        <v>46587</v>
      </c>
      <c r="T567" s="43">
        <f ca="1">_xll.BInterpol('Base CDI'!$H$4:$H$28,'Base CDI'!$J$4:$J$29,S567,"Cubic","Extrapolate=Linear","MultiX=Average","Skip=True","Sort=True")</f>
        <v>13.208898872863948</v>
      </c>
      <c r="U567" s="43">
        <f ca="1">_xll.BInterpol('Base CDI'!$H$4:$H$28,'Base CDI'!$I$4:$I$29,S567,"Cubic","Extrapolate=Linear","MultiX=Average","Skip=True","Sort=True")</f>
        <v>13.186084780668514</v>
      </c>
    </row>
    <row r="568" spans="16:21" x14ac:dyDescent="0.25">
      <c r="P568" s="10">
        <v>35334</v>
      </c>
      <c r="Q568">
        <v>2.377615</v>
      </c>
      <c r="S568" s="42">
        <f t="shared" ca="1" si="14"/>
        <v>46588</v>
      </c>
      <c r="T568" s="43">
        <f ca="1">_xll.BInterpol('Base CDI'!$H$4:$H$28,'Base CDI'!$J$4:$J$29,S568,"Cubic","Extrapolate=Linear","MultiX=Average","Skip=True","Sort=True")</f>
        <v>13.207055201742897</v>
      </c>
      <c r="U568" s="43">
        <f ca="1">_xll.BInterpol('Base CDI'!$H$4:$H$28,'Base CDI'!$I$4:$I$29,S568,"Cubic","Extrapolate=Linear","MultiX=Average","Skip=True","Sort=True")</f>
        <v>13.184263761167109</v>
      </c>
    </row>
    <row r="569" spans="16:21" x14ac:dyDescent="0.25">
      <c r="P569" s="10">
        <v>35335</v>
      </c>
      <c r="Q569">
        <v>2.3796840000000001</v>
      </c>
      <c r="S569" s="42">
        <f t="shared" ca="1" si="14"/>
        <v>46589</v>
      </c>
      <c r="T569" s="43">
        <f ca="1">_xll.BInterpol('Base CDI'!$H$4:$H$28,'Base CDI'!$J$4:$J$29,S569,"Cubic","Extrapolate=Linear","MultiX=Average","Skip=True","Sort=True")</f>
        <v>13.205216979672453</v>
      </c>
      <c r="U569" s="43">
        <f ca="1">_xll.BInterpol('Base CDI'!$H$4:$H$28,'Base CDI'!$I$4:$I$29,S569,"Cubic","Extrapolate=Linear","MultiX=Average","Skip=True","Sort=True")</f>
        <v>13.182449402155422</v>
      </c>
    </row>
    <row r="570" spans="16:21" x14ac:dyDescent="0.25">
      <c r="P570" s="10">
        <v>35338</v>
      </c>
      <c r="Q570">
        <v>2.3817460000000001</v>
      </c>
      <c r="S570" s="42">
        <f t="shared" ca="1" si="14"/>
        <v>46590</v>
      </c>
      <c r="T570" s="43">
        <f ca="1">_xll.BInterpol('Base CDI'!$H$4:$H$28,'Base CDI'!$J$4:$J$29,S570,"Cubic","Extrapolate=Linear","MultiX=Average","Skip=True","Sort=True")</f>
        <v>13.203384221337441</v>
      </c>
      <c r="U570" s="43">
        <f ca="1">_xll.BInterpol('Base CDI'!$H$4:$H$28,'Base CDI'!$I$4:$I$29,S570,"Cubic","Extrapolate=Linear","MultiX=Average","Skip=True","Sort=True")</f>
        <v>13.180641705454009</v>
      </c>
    </row>
    <row r="571" spans="16:21" x14ac:dyDescent="0.25">
      <c r="P571" s="10">
        <v>35339</v>
      </c>
      <c r="Q571">
        <v>2.3837389999999998</v>
      </c>
      <c r="S571" s="42">
        <f t="shared" ca="1" si="14"/>
        <v>46591</v>
      </c>
      <c r="T571" s="43">
        <f ca="1">_xll.BInterpol('Base CDI'!$H$4:$H$28,'Base CDI'!$J$4:$J$29,S571,"Cubic","Extrapolate=Linear","MultiX=Average","Skip=True","Sort=True")</f>
        <v>13.201556941422679</v>
      </c>
      <c r="U571" s="43">
        <f ca="1">_xll.BInterpol('Base CDI'!$H$4:$H$28,'Base CDI'!$I$4:$I$29,S571,"Cubic","Extrapolate=Linear","MultiX=Average","Skip=True","Sort=True")</f>
        <v>13.178840672883428</v>
      </c>
    </row>
    <row r="572" spans="16:21" x14ac:dyDescent="0.25">
      <c r="P572" s="10">
        <v>35340</v>
      </c>
      <c r="Q572">
        <v>2.3857010000000001</v>
      </c>
      <c r="S572" s="42">
        <f t="shared" ca="1" si="14"/>
        <v>46592</v>
      </c>
      <c r="T572" s="43">
        <f ca="1">_xll.BInterpol('Base CDI'!$H$4:$H$28,'Base CDI'!$J$4:$J$29,S572,"Cubic","Extrapolate=Linear","MultiX=Average","Skip=True","Sort=True")</f>
        <v>13.199735154612988</v>
      </c>
      <c r="U572" s="43">
        <f ca="1">_xll.BInterpol('Base CDI'!$H$4:$H$28,'Base CDI'!$I$4:$I$29,S572,"Cubic","Extrapolate=Linear","MultiX=Average","Skip=True","Sort=True")</f>
        <v>13.177046306264238</v>
      </c>
    </row>
    <row r="573" spans="16:21" x14ac:dyDescent="0.25">
      <c r="P573" s="10">
        <v>35342</v>
      </c>
      <c r="Q573">
        <v>2.3876659999999998</v>
      </c>
      <c r="S573" s="42">
        <f t="shared" ca="1" si="14"/>
        <v>46593</v>
      </c>
      <c r="T573" s="43">
        <f ca="1">_xll.BInterpol('Base CDI'!$H$4:$H$28,'Base CDI'!$J$4:$J$29,S573,"Cubic","Extrapolate=Linear","MultiX=Average","Skip=True","Sort=True")</f>
        <v>13.197918875593192</v>
      </c>
      <c r="U573" s="43">
        <f ca="1">_xll.BInterpol('Base CDI'!$H$4:$H$28,'Base CDI'!$I$4:$I$29,S573,"Cubic","Extrapolate=Linear","MultiX=Average","Skip=True","Sort=True")</f>
        <v>13.175258607416994</v>
      </c>
    </row>
    <row r="574" spans="16:21" x14ac:dyDescent="0.25">
      <c r="P574" s="10">
        <v>35345</v>
      </c>
      <c r="Q574">
        <v>2.3896389999999998</v>
      </c>
      <c r="S574" s="42">
        <f t="shared" ca="1" si="14"/>
        <v>46594</v>
      </c>
      <c r="T574" s="43">
        <f ca="1">_xll.BInterpol('Base CDI'!$H$4:$H$28,'Base CDI'!$J$4:$J$29,S574,"Cubic","Extrapolate=Linear","MultiX=Average","Skip=True","Sort=True")</f>
        <v>13.196108119048112</v>
      </c>
      <c r="U574" s="43">
        <f ca="1">_xll.BInterpol('Base CDI'!$H$4:$H$28,'Base CDI'!$I$4:$I$29,S574,"Cubic","Extrapolate=Linear","MultiX=Average","Skip=True","Sort=True")</f>
        <v>13.173477578162256</v>
      </c>
    </row>
    <row r="575" spans="16:21" x14ac:dyDescent="0.25">
      <c r="P575" s="10">
        <v>35346</v>
      </c>
      <c r="Q575">
        <v>2.391607</v>
      </c>
      <c r="S575" s="42">
        <f t="shared" ca="1" si="14"/>
        <v>46595</v>
      </c>
      <c r="T575" s="43">
        <f ca="1">_xll.BInterpol('Base CDI'!$H$4:$H$28,'Base CDI'!$J$4:$J$29,S575,"Cubic","Extrapolate=Linear","MultiX=Average","Skip=True","Sort=True")</f>
        <v>13.194302899662571</v>
      </c>
      <c r="U575" s="43">
        <f ca="1">_xll.BInterpol('Base CDI'!$H$4:$H$28,'Base CDI'!$I$4:$I$29,S575,"Cubic","Extrapolate=Linear","MultiX=Average","Skip=True","Sort=True")</f>
        <v>13.171703220320579</v>
      </c>
    </row>
    <row r="576" spans="16:21" x14ac:dyDescent="0.25">
      <c r="P576" s="10">
        <v>35347</v>
      </c>
      <c r="Q576">
        <v>2.3935840000000002</v>
      </c>
      <c r="S576" s="42">
        <f t="shared" ca="1" si="14"/>
        <v>46596</v>
      </c>
      <c r="T576" s="43">
        <f ca="1">_xll.BInterpol('Base CDI'!$H$4:$H$28,'Base CDI'!$J$4:$J$29,S576,"Cubic","Extrapolate=Linear","MultiX=Average","Skip=True","Sort=True")</f>
        <v>13.192503232121387</v>
      </c>
      <c r="U576" s="43">
        <f ca="1">_xll.BInterpol('Base CDI'!$H$4:$H$28,'Base CDI'!$I$4:$I$29,S576,"Cubic","Extrapolate=Linear","MultiX=Average","Skip=True","Sort=True")</f>
        <v>13.169935535712522</v>
      </c>
    </row>
    <row r="577" spans="16:21" x14ac:dyDescent="0.25">
      <c r="P577" s="10">
        <v>35348</v>
      </c>
      <c r="Q577">
        <v>2.3955389999999999</v>
      </c>
      <c r="S577" s="42">
        <f t="shared" ca="1" si="14"/>
        <v>46597</v>
      </c>
      <c r="T577" s="43">
        <f ca="1">_xll.BInterpol('Base CDI'!$H$4:$H$28,'Base CDI'!$J$4:$J$29,S577,"Cubic","Extrapolate=Linear","MultiX=Average","Skip=True","Sort=True")</f>
        <v>13.190709131109385</v>
      </c>
      <c r="U577" s="43">
        <f ca="1">_xll.BInterpol('Base CDI'!$H$4:$H$28,'Base CDI'!$I$4:$I$29,S577,"Cubic","Extrapolate=Linear","MultiX=Average","Skip=True","Sort=True")</f>
        <v>13.168174526158641</v>
      </c>
    </row>
    <row r="578" spans="16:21" x14ac:dyDescent="0.25">
      <c r="P578" s="10">
        <v>35349</v>
      </c>
      <c r="Q578">
        <v>2.3975110000000002</v>
      </c>
      <c r="S578" s="42">
        <f t="shared" ca="1" si="14"/>
        <v>46598</v>
      </c>
      <c r="T578" s="43">
        <f ca="1">_xll.BInterpol('Base CDI'!$H$4:$H$28,'Base CDI'!$J$4:$J$29,S578,"Cubic","Extrapolate=Linear","MultiX=Average","Skip=True","Sort=True")</f>
        <v>13.188920611311385</v>
      </c>
      <c r="U578" s="43">
        <f ca="1">_xll.BInterpol('Base CDI'!$H$4:$H$28,'Base CDI'!$I$4:$I$29,S578,"Cubic","Extrapolate=Linear","MultiX=Average","Skip=True","Sort=True")</f>
        <v>13.166420193479494</v>
      </c>
    </row>
    <row r="579" spans="16:21" x14ac:dyDescent="0.25">
      <c r="P579" s="10">
        <v>35352</v>
      </c>
      <c r="Q579">
        <v>2.3995169999999999</v>
      </c>
      <c r="S579" s="42">
        <f t="shared" ca="1" si="14"/>
        <v>46599</v>
      </c>
      <c r="T579" s="43">
        <f ca="1">_xll.BInterpol('Base CDI'!$H$4:$H$28,'Base CDI'!$J$4:$J$29,S579,"Cubic","Extrapolate=Linear","MultiX=Average","Skip=True","Sort=True")</f>
        <v>13.187137687412211</v>
      </c>
      <c r="U579" s="43">
        <f ca="1">_xll.BInterpol('Base CDI'!$H$4:$H$28,'Base CDI'!$I$4:$I$29,S579,"Cubic","Extrapolate=Linear","MultiX=Average","Skip=True","Sort=True")</f>
        <v>13.164672539495641</v>
      </c>
    </row>
    <row r="580" spans="16:21" x14ac:dyDescent="0.25">
      <c r="P580" s="10">
        <v>35353</v>
      </c>
      <c r="Q580">
        <v>2.4015249999999999</v>
      </c>
      <c r="S580" s="42">
        <f t="shared" ca="1" si="14"/>
        <v>46600</v>
      </c>
      <c r="T580" s="43">
        <f ca="1">_xll.BInterpol('Base CDI'!$H$4:$H$28,'Base CDI'!$J$4:$J$29,S580,"Cubic","Extrapolate=Linear","MultiX=Average","Skip=True","Sort=True")</f>
        <v>13.185360374096682</v>
      </c>
      <c r="U580" s="43">
        <f ca="1">_xll.BInterpol('Base CDI'!$H$4:$H$28,'Base CDI'!$I$4:$I$29,S580,"Cubic","Extrapolate=Linear","MultiX=Average","Skip=True","Sort=True")</f>
        <v>13.162931566027636</v>
      </c>
    </row>
    <row r="581" spans="16:21" x14ac:dyDescent="0.25">
      <c r="P581" s="10">
        <v>35354</v>
      </c>
      <c r="Q581">
        <v>2.4035820000000001</v>
      </c>
      <c r="S581" s="42">
        <f t="shared" ca="1" si="14"/>
        <v>46601</v>
      </c>
      <c r="T581" s="43">
        <f ca="1">_xll.BInterpol('Base CDI'!$H$4:$H$28,'Base CDI'!$J$4:$J$29,S581,"Cubic","Extrapolate=Linear","MultiX=Average","Skip=True","Sort=True")</f>
        <v>13.183588686049619</v>
      </c>
      <c r="U581" s="43">
        <f ca="1">_xll.BInterpol('Base CDI'!$H$4:$H$28,'Base CDI'!$I$4:$I$29,S581,"Cubic","Extrapolate=Linear","MultiX=Average","Skip=True","Sort=True")</f>
        <v>13.161197274896036</v>
      </c>
    </row>
    <row r="582" spans="16:21" x14ac:dyDescent="0.25">
      <c r="P582" s="10">
        <v>35355</v>
      </c>
      <c r="Q582">
        <v>2.4056090000000001</v>
      </c>
      <c r="S582" s="42">
        <f t="shared" ca="1" si="14"/>
        <v>46602</v>
      </c>
      <c r="T582" s="43">
        <f ca="1">_xll.BInterpol('Base CDI'!$H$4:$H$28,'Base CDI'!$J$4:$J$29,S582,"Cubic","Extrapolate=Linear","MultiX=Average","Skip=True","Sort=True")</f>
        <v>13.181822637955849</v>
      </c>
      <c r="U582" s="43">
        <f ca="1">_xll.BInterpol('Base CDI'!$H$4:$H$28,'Base CDI'!$I$4:$I$29,S582,"Cubic","Extrapolate=Linear","MultiX=Average","Skip=True","Sort=True")</f>
        <v>13.159469667921403</v>
      </c>
    </row>
    <row r="583" spans="16:21" x14ac:dyDescent="0.25">
      <c r="P583" s="10">
        <v>35356</v>
      </c>
      <c r="Q583">
        <v>2.4076620000000002</v>
      </c>
      <c r="S583" s="42">
        <f t="shared" ca="1" si="14"/>
        <v>46603</v>
      </c>
      <c r="T583" s="43">
        <f ca="1">_xll.BInterpol('Base CDI'!$H$4:$H$28,'Base CDI'!$J$4:$J$29,S583,"Cubic","Extrapolate=Linear","MultiX=Average","Skip=True","Sort=True")</f>
        <v>13.180062244500187</v>
      </c>
      <c r="U583" s="43">
        <f ca="1">_xll.BInterpol('Base CDI'!$H$4:$H$28,'Base CDI'!$I$4:$I$29,S583,"Cubic","Extrapolate=Linear","MultiX=Average","Skip=True","Sort=True")</f>
        <v>13.157748746924289</v>
      </c>
    </row>
    <row r="584" spans="16:21" x14ac:dyDescent="0.25">
      <c r="P584" s="10">
        <v>35359</v>
      </c>
      <c r="Q584">
        <v>2.4096839999999999</v>
      </c>
      <c r="S584" s="42">
        <f t="shared" ca="1" si="14"/>
        <v>46604</v>
      </c>
      <c r="T584" s="43">
        <f ca="1">_xll.BInterpol('Base CDI'!$H$4:$H$28,'Base CDI'!$J$4:$J$29,S584,"Cubic","Extrapolate=Linear","MultiX=Average","Skip=True","Sort=True")</f>
        <v>13.178307520367458</v>
      </c>
      <c r="U584" s="43">
        <f ca="1">_xll.BInterpol('Base CDI'!$H$4:$H$28,'Base CDI'!$I$4:$I$29,S584,"Cubic","Extrapolate=Linear","MultiX=Average","Skip=True","Sort=True")</f>
        <v>13.156034513725256</v>
      </c>
    </row>
    <row r="585" spans="16:21" x14ac:dyDescent="0.25">
      <c r="P585" s="10">
        <v>35360</v>
      </c>
      <c r="Q585">
        <v>2.4116840000000002</v>
      </c>
      <c r="S585" s="42">
        <f t="shared" ca="1" si="14"/>
        <v>46605</v>
      </c>
      <c r="T585" s="43">
        <f ca="1">_xll.BInterpol('Base CDI'!$H$4:$H$28,'Base CDI'!$J$4:$J$29,S585,"Cubic","Extrapolate=Linear","MultiX=Average","Skip=True","Sort=True")</f>
        <v>13.176558480242486</v>
      </c>
      <c r="U585" s="43">
        <f ca="1">_xll.BInterpol('Base CDI'!$H$4:$H$28,'Base CDI'!$I$4:$I$29,S585,"Cubic","Extrapolate=Linear","MultiX=Average","Skip=True","Sort=True")</f>
        <v>13.154326970144858</v>
      </c>
    </row>
    <row r="586" spans="16:21" x14ac:dyDescent="0.25">
      <c r="P586" s="10">
        <v>35361</v>
      </c>
      <c r="Q586">
        <v>2.41371</v>
      </c>
      <c r="S586" s="42">
        <f t="shared" ca="1" si="14"/>
        <v>46606</v>
      </c>
      <c r="T586" s="43">
        <f ca="1">_xll.BInterpol('Base CDI'!$H$4:$H$28,'Base CDI'!$J$4:$J$29,S586,"Cubic","Extrapolate=Linear","MultiX=Average","Skip=True","Sort=True")</f>
        <v>13.174815138810088</v>
      </c>
      <c r="U586" s="43">
        <f ca="1">_xll.BInterpol('Base CDI'!$H$4:$H$28,'Base CDI'!$I$4:$I$29,S586,"Cubic","Extrapolate=Linear","MultiX=Average","Skip=True","Sort=True")</f>
        <v>13.152626118003655</v>
      </c>
    </row>
    <row r="587" spans="16:21" x14ac:dyDescent="0.25">
      <c r="P587" s="10">
        <v>35362</v>
      </c>
      <c r="Q587">
        <v>2.415705</v>
      </c>
      <c r="S587" s="42">
        <f t="shared" ref="S587:S650" ca="1" si="15">S586+1</f>
        <v>46607</v>
      </c>
      <c r="T587" s="43">
        <f ca="1">_xll.BInterpol('Base CDI'!$H$4:$H$28,'Base CDI'!$J$4:$J$29,S587,"Cubic","Extrapolate=Linear","MultiX=Average","Skip=True","Sort=True")</f>
        <v>13.173077510755087</v>
      </c>
      <c r="U587" s="43">
        <f ca="1">_xll.BInterpol('Base CDI'!$H$4:$H$28,'Base CDI'!$I$4:$I$29,S587,"Cubic","Extrapolate=Linear","MultiX=Average","Skip=True","Sort=True")</f>
        <v>13.150931959122202</v>
      </c>
    </row>
    <row r="588" spans="16:21" x14ac:dyDescent="0.25">
      <c r="P588" s="10">
        <v>35363</v>
      </c>
      <c r="Q588">
        <v>2.4177179999999998</v>
      </c>
      <c r="S588" s="42">
        <f t="shared" ca="1" si="15"/>
        <v>46608</v>
      </c>
      <c r="T588" s="43">
        <f ca="1">_xll.BInterpol('Base CDI'!$H$4:$H$28,'Base CDI'!$J$4:$J$29,S588,"Cubic","Extrapolate=Linear","MultiX=Average","Skip=True","Sort=True")</f>
        <v>13.171345610762307</v>
      </c>
      <c r="U588" s="43">
        <f ca="1">_xll.BInterpol('Base CDI'!$H$4:$H$28,'Base CDI'!$I$4:$I$29,S588,"Cubic","Extrapolate=Linear","MultiX=Average","Skip=True","Sort=True")</f>
        <v>13.149244495321058</v>
      </c>
    </row>
    <row r="589" spans="16:21" x14ac:dyDescent="0.25">
      <c r="P589" s="10">
        <v>35366</v>
      </c>
      <c r="Q589">
        <v>2.4197410000000001</v>
      </c>
      <c r="S589" s="42">
        <f t="shared" ca="1" si="15"/>
        <v>46609</v>
      </c>
      <c r="T589" s="43">
        <f ca="1">_xll.BInterpol('Base CDI'!$H$4:$H$28,'Base CDI'!$J$4:$J$29,S589,"Cubic","Extrapolate=Linear","MultiX=Average","Skip=True","Sort=True")</f>
        <v>13.169619453516569</v>
      </c>
      <c r="U589" s="43">
        <f ca="1">_xll.BInterpol('Base CDI'!$H$4:$H$28,'Base CDI'!$I$4:$I$29,S589,"Cubic","Extrapolate=Linear","MultiX=Average","Skip=True","Sort=True")</f>
        <v>13.147563728420781</v>
      </c>
    </row>
    <row r="590" spans="16:21" x14ac:dyDescent="0.25">
      <c r="P590" s="10">
        <v>35367</v>
      </c>
      <c r="Q590">
        <v>2.4217659999999999</v>
      </c>
      <c r="S590" s="42">
        <f t="shared" ca="1" si="15"/>
        <v>46610</v>
      </c>
      <c r="T590" s="43">
        <f ca="1">_xll.BInterpol('Base CDI'!$H$4:$H$28,'Base CDI'!$J$4:$J$29,S590,"Cubic","Extrapolate=Linear","MultiX=Average","Skip=True","Sort=True")</f>
        <v>13.167899053702692</v>
      </c>
      <c r="U590" s="43">
        <f ca="1">_xll.BInterpol('Base CDI'!$H$4:$H$28,'Base CDI'!$I$4:$I$29,S590,"Cubic","Extrapolate=Linear","MultiX=Average","Skip=True","Sort=True")</f>
        <v>13.145889660241927</v>
      </c>
    </row>
    <row r="591" spans="16:21" x14ac:dyDescent="0.25">
      <c r="P591" s="10">
        <v>35368</v>
      </c>
      <c r="Q591">
        <v>2.4238080000000002</v>
      </c>
      <c r="S591" s="42">
        <f t="shared" ca="1" si="15"/>
        <v>46611</v>
      </c>
      <c r="T591" s="43">
        <f ca="1">_xll.BInterpol('Base CDI'!$H$4:$H$28,'Base CDI'!$J$4:$J$29,S591,"Cubic","Extrapolate=Linear","MultiX=Average","Skip=True","Sort=True")</f>
        <v>13.166184426005501</v>
      </c>
      <c r="U591" s="43">
        <f ca="1">_xll.BInterpol('Base CDI'!$H$4:$H$28,'Base CDI'!$I$4:$I$29,S591,"Cubic","Extrapolate=Linear","MultiX=Average","Skip=True","Sort=True")</f>
        <v>13.144222292605054</v>
      </c>
    </row>
    <row r="592" spans="16:21" x14ac:dyDescent="0.25">
      <c r="P592" s="10">
        <v>35369</v>
      </c>
      <c r="Q592">
        <v>2.4258600000000001</v>
      </c>
      <c r="S592" s="42">
        <f t="shared" ca="1" si="15"/>
        <v>46612</v>
      </c>
      <c r="T592" s="43">
        <f ca="1">_xll.BInterpol('Base CDI'!$H$4:$H$28,'Base CDI'!$J$4:$J$29,S592,"Cubic","Extrapolate=Linear","MultiX=Average","Skip=True","Sort=True")</f>
        <v>13.164475585109816</v>
      </c>
      <c r="U592" s="43">
        <f ca="1">_xll.BInterpol('Base CDI'!$H$4:$H$28,'Base CDI'!$I$4:$I$29,S592,"Cubic","Extrapolate=Linear","MultiX=Average","Skip=True","Sort=True")</f>
        <v>13.14256162733072</v>
      </c>
    </row>
    <row r="593" spans="16:21" x14ac:dyDescent="0.25">
      <c r="P593" s="10">
        <v>35370</v>
      </c>
      <c r="Q593">
        <v>2.4280029999999999</v>
      </c>
      <c r="S593" s="42">
        <f t="shared" ca="1" si="15"/>
        <v>46613</v>
      </c>
      <c r="T593" s="43">
        <f ca="1">_xll.BInterpol('Base CDI'!$H$4:$H$28,'Base CDI'!$J$4:$J$29,S593,"Cubic","Extrapolate=Linear","MultiX=Average","Skip=True","Sort=True")</f>
        <v>13.162772545700459</v>
      </c>
      <c r="U593" s="43">
        <f ca="1">_xll.BInterpol('Base CDI'!$H$4:$H$28,'Base CDI'!$I$4:$I$29,S593,"Cubic","Extrapolate=Linear","MultiX=Average","Skip=True","Sort=True")</f>
        <v>13.140907666239482</v>
      </c>
    </row>
    <row r="594" spans="16:21" x14ac:dyDescent="0.25">
      <c r="P594" s="10">
        <v>35373</v>
      </c>
      <c r="Q594">
        <v>2.430164</v>
      </c>
      <c r="S594" s="42">
        <f t="shared" ca="1" si="15"/>
        <v>46614</v>
      </c>
      <c r="T594" s="43">
        <f ca="1">_xll.BInterpol('Base CDI'!$H$4:$H$28,'Base CDI'!$J$4:$J$29,S594,"Cubic","Extrapolate=Linear","MultiX=Average","Skip=True","Sort=True")</f>
        <v>13.161075322462251</v>
      </c>
      <c r="U594" s="43">
        <f ca="1">_xll.BInterpol('Base CDI'!$H$4:$H$28,'Base CDI'!$I$4:$I$29,S594,"Cubic","Extrapolate=Linear","MultiX=Average","Skip=True","Sort=True")</f>
        <v>13.139260411151897</v>
      </c>
    </row>
    <row r="595" spans="16:21" x14ac:dyDescent="0.25">
      <c r="P595" s="10">
        <v>35374</v>
      </c>
      <c r="Q595">
        <v>2.4323350000000001</v>
      </c>
      <c r="S595" s="42">
        <f t="shared" ca="1" si="15"/>
        <v>46615</v>
      </c>
      <c r="T595" s="43">
        <f ca="1">_xll.BInterpol('Base CDI'!$H$4:$H$28,'Base CDI'!$J$4:$J$29,S595,"Cubic","Extrapolate=Linear","MultiX=Average","Skip=True","Sort=True")</f>
        <v>13.159383930080015</v>
      </c>
      <c r="U595" s="43">
        <f ca="1">_xll.BInterpol('Base CDI'!$H$4:$H$28,'Base CDI'!$I$4:$I$29,S595,"Cubic","Extrapolate=Linear","MultiX=Average","Skip=True","Sort=True")</f>
        <v>13.137619863888522</v>
      </c>
    </row>
    <row r="596" spans="16:21" x14ac:dyDescent="0.25">
      <c r="P596" s="10">
        <v>35375</v>
      </c>
      <c r="Q596">
        <v>2.4345479999999999</v>
      </c>
      <c r="S596" s="42">
        <f t="shared" ca="1" si="15"/>
        <v>46616</v>
      </c>
      <c r="T596" s="43">
        <f ca="1">_xll.BInterpol('Base CDI'!$H$4:$H$28,'Base CDI'!$J$4:$J$29,S596,"Cubic","Extrapolate=Linear","MultiX=Average","Skip=True","Sort=True")</f>
        <v>13.157698383238571</v>
      </c>
      <c r="U596" s="43">
        <f ca="1">_xll.BInterpol('Base CDI'!$H$4:$H$28,'Base CDI'!$I$4:$I$29,S596,"Cubic","Extrapolate=Linear","MultiX=Average","Skip=True","Sort=True")</f>
        <v>13.135986026269915</v>
      </c>
    </row>
    <row r="597" spans="16:21" x14ac:dyDescent="0.25">
      <c r="P597" s="10">
        <v>35376</v>
      </c>
      <c r="Q597">
        <v>2.436731</v>
      </c>
      <c r="S597" s="42">
        <f t="shared" ca="1" si="15"/>
        <v>46617</v>
      </c>
      <c r="T597" s="43">
        <f ca="1">_xll.BInterpol('Base CDI'!$H$4:$H$28,'Base CDI'!$J$4:$J$29,S597,"Cubic","Extrapolate=Linear","MultiX=Average","Skip=True","Sort=True")</f>
        <v>13.156018696622743</v>
      </c>
      <c r="U597" s="43">
        <f ca="1">_xll.BInterpol('Base CDI'!$H$4:$H$28,'Base CDI'!$I$4:$I$29,S597,"Cubic","Extrapolate=Linear","MultiX=Average","Skip=True","Sort=True")</f>
        <v>13.134358900116634</v>
      </c>
    </row>
    <row r="598" spans="16:21" x14ac:dyDescent="0.25">
      <c r="P598" s="10">
        <v>35377</v>
      </c>
      <c r="Q598">
        <v>2.4389409999999998</v>
      </c>
      <c r="S598" s="42">
        <f t="shared" ca="1" si="15"/>
        <v>46618</v>
      </c>
      <c r="T598" s="43">
        <f ca="1">_xll.BInterpol('Base CDI'!$H$4:$H$28,'Base CDI'!$J$4:$J$29,S598,"Cubic","Extrapolate=Linear","MultiX=Average","Skip=True","Sort=True")</f>
        <v>13.154344884917352</v>
      </c>
      <c r="U598" s="43">
        <f ca="1">_xll.BInterpol('Base CDI'!$H$4:$H$28,'Base CDI'!$I$4:$I$29,S598,"Cubic","Extrapolate=Linear","MultiX=Average","Skip=True","Sort=True")</f>
        <v>13.132738487249238</v>
      </c>
    </row>
    <row r="599" spans="16:21" x14ac:dyDescent="0.25">
      <c r="P599" s="10">
        <v>35380</v>
      </c>
      <c r="Q599">
        <v>2.4411360000000002</v>
      </c>
      <c r="S599" s="42">
        <f t="shared" ca="1" si="15"/>
        <v>46619</v>
      </c>
      <c r="T599" s="43">
        <f ca="1">_xll.BInterpol('Base CDI'!$H$4:$H$28,'Base CDI'!$J$4:$J$29,S599,"Cubic","Extrapolate=Linear","MultiX=Average","Skip=True","Sort=True")</f>
        <v>13.152676962807217</v>
      </c>
      <c r="U599" s="43">
        <f ca="1">_xll.BInterpol('Base CDI'!$H$4:$H$28,'Base CDI'!$I$4:$I$29,S599,"Cubic","Extrapolate=Linear","MultiX=Average","Skip=True","Sort=True")</f>
        <v>13.131124789488281</v>
      </c>
    </row>
    <row r="600" spans="16:21" x14ac:dyDescent="0.25">
      <c r="P600" s="10">
        <v>35381</v>
      </c>
      <c r="Q600">
        <v>2.4433410000000002</v>
      </c>
      <c r="S600" s="42">
        <f t="shared" ca="1" si="15"/>
        <v>46620</v>
      </c>
      <c r="T600" s="43">
        <f ca="1">_xll.BInterpol('Base CDI'!$H$4:$H$28,'Base CDI'!$J$4:$J$29,S600,"Cubic","Extrapolate=Linear","MultiX=Average","Skip=True","Sort=True")</f>
        <v>13.151014944977163</v>
      </c>
      <c r="U600" s="43">
        <f ca="1">_xll.BInterpol('Base CDI'!$H$4:$H$28,'Base CDI'!$I$4:$I$29,S600,"Cubic","Extrapolate=Linear","MultiX=Average","Skip=True","Sort=True")</f>
        <v>13.129517808654322</v>
      </c>
    </row>
    <row r="601" spans="16:21" x14ac:dyDescent="0.25">
      <c r="P601" s="10">
        <v>35382</v>
      </c>
      <c r="Q601">
        <v>2.4455399999999998</v>
      </c>
      <c r="S601" s="42">
        <f t="shared" ca="1" si="15"/>
        <v>46621</v>
      </c>
      <c r="T601" s="43">
        <f ca="1">_xll.BInterpol('Base CDI'!$H$4:$H$28,'Base CDI'!$J$4:$J$29,S601,"Cubic","Extrapolate=Linear","MultiX=Average","Skip=True","Sort=True")</f>
        <v>13.14935884611201</v>
      </c>
      <c r="U601" s="43">
        <f ca="1">_xll.BInterpol('Base CDI'!$H$4:$H$28,'Base CDI'!$I$4:$I$29,S601,"Cubic","Extrapolate=Linear","MultiX=Average","Skip=True","Sort=True")</f>
        <v>13.127917546567918</v>
      </c>
    </row>
    <row r="602" spans="16:21" x14ac:dyDescent="0.25">
      <c r="P602" s="10">
        <v>35383</v>
      </c>
      <c r="Q602">
        <v>2.4477159999999998</v>
      </c>
      <c r="S602" s="42">
        <f t="shared" ca="1" si="15"/>
        <v>46622</v>
      </c>
      <c r="T602" s="43">
        <f ca="1">_xll.BInterpol('Base CDI'!$H$4:$H$28,'Base CDI'!$J$4:$J$29,S602,"Cubic","Extrapolate=Linear","MultiX=Average","Skip=True","Sort=True")</f>
        <v>13.14770868089658</v>
      </c>
      <c r="U602" s="43">
        <f ca="1">_xll.BInterpol('Base CDI'!$H$4:$H$28,'Base CDI'!$I$4:$I$29,S602,"Cubic","Extrapolate=Linear","MultiX=Average","Skip=True","Sort=True")</f>
        <v>13.126324005049627</v>
      </c>
    </row>
    <row r="603" spans="16:21" x14ac:dyDescent="0.25">
      <c r="P603" s="10">
        <v>35387</v>
      </c>
      <c r="Q603">
        <v>2.4499029999999999</v>
      </c>
      <c r="S603" s="42">
        <f t="shared" ca="1" si="15"/>
        <v>46623</v>
      </c>
      <c r="T603" s="43">
        <f ca="1">_xll.BInterpol('Base CDI'!$H$4:$H$28,'Base CDI'!$J$4:$J$29,S603,"Cubic","Extrapolate=Linear","MultiX=Average","Skip=True","Sort=True")</f>
        <v>13.146064464015696</v>
      </c>
      <c r="U603" s="43">
        <f ca="1">_xll.BInterpol('Base CDI'!$H$4:$H$28,'Base CDI'!$I$4:$I$29,S603,"Cubic","Extrapolate=Linear","MultiX=Average","Skip=True","Sort=True")</f>
        <v>13.124737185920006</v>
      </c>
    </row>
    <row r="604" spans="16:21" x14ac:dyDescent="0.25">
      <c r="P604" s="10">
        <v>35388</v>
      </c>
      <c r="Q604">
        <v>2.452083</v>
      </c>
      <c r="S604" s="42">
        <f t="shared" ca="1" si="15"/>
        <v>46624</v>
      </c>
      <c r="T604" s="43">
        <f ca="1">_xll.BInterpol('Base CDI'!$H$4:$H$28,'Base CDI'!$J$4:$J$29,S604,"Cubic","Extrapolate=Linear","MultiX=Average","Skip=True","Sort=True")</f>
        <v>13.144426210154178</v>
      </c>
      <c r="U604" s="43">
        <f ca="1">_xll.BInterpol('Base CDI'!$H$4:$H$28,'Base CDI'!$I$4:$I$29,S604,"Cubic","Extrapolate=Linear","MultiX=Average","Skip=True","Sort=True")</f>
        <v>13.123157090999614</v>
      </c>
    </row>
    <row r="605" spans="16:21" x14ac:dyDescent="0.25">
      <c r="P605" s="10">
        <v>35389</v>
      </c>
      <c r="Q605">
        <v>2.4542660000000001</v>
      </c>
      <c r="S605" s="42">
        <f t="shared" ca="1" si="15"/>
        <v>46625</v>
      </c>
      <c r="T605" s="43">
        <f ca="1">_xll.BInterpol('Base CDI'!$H$4:$H$28,'Base CDI'!$J$4:$J$29,S605,"Cubic","Extrapolate=Linear","MultiX=Average","Skip=True","Sort=True")</f>
        <v>13.142793933996847</v>
      </c>
      <c r="U605" s="43">
        <f ca="1">_xll.BInterpol('Base CDI'!$H$4:$H$28,'Base CDI'!$I$4:$I$29,S605,"Cubic","Extrapolate=Linear","MultiX=Average","Skip=True","Sort=True")</f>
        <v>13.121583722109007</v>
      </c>
    </row>
    <row r="606" spans="16:21" x14ac:dyDescent="0.25">
      <c r="P606" s="10">
        <v>35390</v>
      </c>
      <c r="Q606">
        <v>2.4564499999999998</v>
      </c>
      <c r="S606" s="42">
        <f t="shared" ca="1" si="15"/>
        <v>46626</v>
      </c>
      <c r="T606" s="43">
        <f ca="1">_xll.BInterpol('Base CDI'!$H$4:$H$28,'Base CDI'!$J$4:$J$29,S606,"Cubic","Extrapolate=Linear","MultiX=Average","Skip=True","Sort=True")</f>
        <v>13.141167650228528</v>
      </c>
      <c r="U606" s="43">
        <f ca="1">_xll.BInterpol('Base CDI'!$H$4:$H$28,'Base CDI'!$I$4:$I$29,S606,"Cubic","Extrapolate=Linear","MultiX=Average","Skip=True","Sort=True")</f>
        <v>13.120017081068742</v>
      </c>
    </row>
    <row r="607" spans="16:21" x14ac:dyDescent="0.25">
      <c r="P607" s="10">
        <v>35391</v>
      </c>
      <c r="Q607">
        <v>2.458628</v>
      </c>
      <c r="S607" s="42">
        <f t="shared" ca="1" si="15"/>
        <v>46627</v>
      </c>
      <c r="T607" s="43">
        <f ca="1">_xll.BInterpol('Base CDI'!$H$4:$H$28,'Base CDI'!$J$4:$J$29,S607,"Cubic","Extrapolate=Linear","MultiX=Average","Skip=True","Sort=True")</f>
        <v>13.13954737353404</v>
      </c>
      <c r="U607" s="43">
        <f ca="1">_xll.BInterpol('Base CDI'!$H$4:$H$28,'Base CDI'!$I$4:$I$29,S607,"Cubic","Extrapolate=Linear","MultiX=Average","Skip=True","Sort=True")</f>
        <v>13.118457169699376</v>
      </c>
    </row>
    <row r="608" spans="16:21" x14ac:dyDescent="0.25">
      <c r="P608" s="10">
        <v>35394</v>
      </c>
      <c r="Q608">
        <v>2.4608080000000001</v>
      </c>
      <c r="S608" s="42">
        <f t="shared" ca="1" si="15"/>
        <v>46628</v>
      </c>
      <c r="T608" s="43">
        <f ca="1">_xll.BInterpol('Base CDI'!$H$4:$H$28,'Base CDI'!$J$4:$J$29,S608,"Cubic","Extrapolate=Linear","MultiX=Average","Skip=True","Sort=True")</f>
        <v>13.137933118598204</v>
      </c>
      <c r="U608" s="43">
        <f ca="1">_xll.BInterpol('Base CDI'!$H$4:$H$28,'Base CDI'!$I$4:$I$29,S608,"Cubic","Extrapolate=Linear","MultiX=Average","Skip=True","Sort=True")</f>
        <v>13.116903989821468</v>
      </c>
    </row>
    <row r="609" spans="16:21" x14ac:dyDescent="0.25">
      <c r="P609" s="10">
        <v>35395</v>
      </c>
      <c r="Q609">
        <v>2.46299</v>
      </c>
      <c r="S609" s="42">
        <f t="shared" ca="1" si="15"/>
        <v>46629</v>
      </c>
      <c r="T609" s="43">
        <f ca="1">_xll.BInterpol('Base CDI'!$H$4:$H$28,'Base CDI'!$J$4:$J$29,S609,"Cubic","Extrapolate=Linear","MultiX=Average","Skip=True","Sort=True")</f>
        <v>13.136324900105842</v>
      </c>
      <c r="U609" s="43">
        <f ca="1">_xll.BInterpol('Base CDI'!$H$4:$H$28,'Base CDI'!$I$4:$I$29,S609,"Cubic","Extrapolate=Linear","MultiX=Average","Skip=True","Sort=True")</f>
        <v>13.115357543255577</v>
      </c>
    </row>
    <row r="610" spans="16:21" x14ac:dyDescent="0.25">
      <c r="P610" s="10">
        <v>35396</v>
      </c>
      <c r="Q610">
        <v>2.4651740000000002</v>
      </c>
      <c r="S610" s="42">
        <f t="shared" ca="1" si="15"/>
        <v>46630</v>
      </c>
      <c r="T610" s="43">
        <f ca="1">_xll.BInterpol('Base CDI'!$H$4:$H$28,'Base CDI'!$J$4:$J$29,S610,"Cubic","Extrapolate=Linear","MultiX=Average","Skip=True","Sort=True")</f>
        <v>13.13472273274178</v>
      </c>
      <c r="U610" s="43">
        <f ca="1">_xll.BInterpol('Base CDI'!$H$4:$H$28,'Base CDI'!$I$4:$I$29,S610,"Cubic","Extrapolate=Linear","MultiX=Average","Skip=True","Sort=True")</f>
        <v>13.113817831822256</v>
      </c>
    </row>
    <row r="611" spans="16:21" x14ac:dyDescent="0.25">
      <c r="P611" s="10">
        <v>35397</v>
      </c>
      <c r="Q611">
        <v>2.4673349999999998</v>
      </c>
      <c r="S611" s="42">
        <f t="shared" ca="1" si="15"/>
        <v>46631</v>
      </c>
      <c r="T611" s="43">
        <f ca="1">_xll.BInterpol('Base CDI'!$H$4:$H$28,'Base CDI'!$J$4:$J$29,S611,"Cubic","Extrapolate=Linear","MultiX=Average","Skip=True","Sort=True")</f>
        <v>13.133126631190834</v>
      </c>
      <c r="U611" s="43">
        <f ca="1">_xll.BInterpol('Base CDI'!$H$4:$H$28,'Base CDI'!$I$4:$I$29,S611,"Cubic","Extrapolate=Linear","MultiX=Average","Skip=True","Sort=True")</f>
        <v>13.112284857342065</v>
      </c>
    </row>
    <row r="612" spans="16:21" x14ac:dyDescent="0.25">
      <c r="P612" s="10">
        <v>35398</v>
      </c>
      <c r="Q612">
        <v>2.469506</v>
      </c>
      <c r="S612" s="42">
        <f t="shared" ca="1" si="15"/>
        <v>46632</v>
      </c>
      <c r="T612" s="43">
        <f ca="1">_xll.BInterpol('Base CDI'!$H$4:$H$28,'Base CDI'!$J$4:$J$29,S612,"Cubic","Extrapolate=Linear","MultiX=Average","Skip=True","Sort=True")</f>
        <v>13.131536610137829</v>
      </c>
      <c r="U612" s="43">
        <f ca="1">_xll.BInterpol('Base CDI'!$H$4:$H$28,'Base CDI'!$I$4:$I$29,S612,"Cubic","Extrapolate=Linear","MultiX=Average","Skip=True","Sort=True")</f>
        <v>13.110758621635561</v>
      </c>
    </row>
    <row r="613" spans="16:21" x14ac:dyDescent="0.25">
      <c r="P613" s="10">
        <v>35401</v>
      </c>
      <c r="Q613">
        <v>2.4715720000000001</v>
      </c>
      <c r="S613" s="42">
        <f t="shared" ca="1" si="15"/>
        <v>46633</v>
      </c>
      <c r="T613" s="43">
        <f ca="1">_xll.BInterpol('Base CDI'!$H$4:$H$28,'Base CDI'!$J$4:$J$29,S613,"Cubic","Extrapolate=Linear","MultiX=Average","Skip=True","Sort=True")</f>
        <v>13.129952684267586</v>
      </c>
      <c r="U613" s="43">
        <f ca="1">_xll.BInterpol('Base CDI'!$H$4:$H$28,'Base CDI'!$I$4:$I$29,S613,"Cubic","Extrapolate=Linear","MultiX=Average","Skip=True","Sort=True")</f>
        <v>13.109239126523303</v>
      </c>
    </row>
    <row r="614" spans="16:21" x14ac:dyDescent="0.25">
      <c r="P614" s="10">
        <v>35402</v>
      </c>
      <c r="Q614">
        <v>2.473649</v>
      </c>
      <c r="S614" s="42">
        <f t="shared" ca="1" si="15"/>
        <v>46634</v>
      </c>
      <c r="T614" s="43">
        <f ca="1">_xll.BInterpol('Base CDI'!$H$4:$H$28,'Base CDI'!$J$4:$J$29,S614,"Cubic","Extrapolate=Linear","MultiX=Average","Skip=True","Sort=True")</f>
        <v>13.128374868264926</v>
      </c>
      <c r="U614" s="43">
        <f ca="1">_xll.BInterpol('Base CDI'!$H$4:$H$28,'Base CDI'!$I$4:$I$29,S614,"Cubic","Extrapolate=Linear","MultiX=Average","Skip=True","Sort=True")</f>
        <v>13.107726373825846</v>
      </c>
    </row>
    <row r="615" spans="16:21" x14ac:dyDescent="0.25">
      <c r="P615" s="10">
        <v>35403</v>
      </c>
      <c r="Q615">
        <v>2.4757020000000001</v>
      </c>
      <c r="S615" s="42">
        <f t="shared" ca="1" si="15"/>
        <v>46635</v>
      </c>
      <c r="T615" s="43">
        <f ca="1">_xll.BInterpol('Base CDI'!$H$4:$H$28,'Base CDI'!$J$4:$J$29,S615,"Cubic","Extrapolate=Linear","MultiX=Average","Skip=True","Sort=True")</f>
        <v>13.12680317681467</v>
      </c>
      <c r="U615" s="43">
        <f ca="1">_xll.BInterpol('Base CDI'!$H$4:$H$28,'Base CDI'!$I$4:$I$29,S615,"Cubic","Extrapolate=Linear","MultiX=Average","Skip=True","Sort=True")</f>
        <v>13.10622036536375</v>
      </c>
    </row>
    <row r="616" spans="16:21" x14ac:dyDescent="0.25">
      <c r="P616" s="10">
        <v>35404</v>
      </c>
      <c r="Q616">
        <v>2.477757</v>
      </c>
      <c r="S616" s="42">
        <f t="shared" ca="1" si="15"/>
        <v>46636</v>
      </c>
      <c r="T616" s="43">
        <f ca="1">_xll.BInterpol('Base CDI'!$H$4:$H$28,'Base CDI'!$J$4:$J$29,S616,"Cubic","Extrapolate=Linear","MultiX=Average","Skip=True","Sort=True")</f>
        <v>13.125237624601642</v>
      </c>
      <c r="U616" s="43">
        <f ca="1">_xll.BInterpol('Base CDI'!$H$4:$H$28,'Base CDI'!$I$4:$I$29,S616,"Cubic","Extrapolate=Linear","MultiX=Average","Skip=True","Sort=True")</f>
        <v>13.104721102957569</v>
      </c>
    </row>
    <row r="617" spans="16:21" x14ac:dyDescent="0.25">
      <c r="P617" s="10">
        <v>35405</v>
      </c>
      <c r="Q617">
        <v>2.4798460000000002</v>
      </c>
      <c r="S617" s="42">
        <f t="shared" ca="1" si="15"/>
        <v>46637</v>
      </c>
      <c r="T617" s="43">
        <f ca="1">_xll.BInterpol('Base CDI'!$H$4:$H$28,'Base CDI'!$J$4:$J$29,S617,"Cubic","Extrapolate=Linear","MultiX=Average","Skip=True","Sort=True")</f>
        <v>13.123678226310663</v>
      </c>
      <c r="U617" s="43">
        <f ca="1">_xll.BInterpol('Base CDI'!$H$4:$H$28,'Base CDI'!$I$4:$I$29,S617,"Cubic","Extrapolate=Linear","MultiX=Average","Skip=True","Sort=True")</f>
        <v>13.103228588427864</v>
      </c>
    </row>
    <row r="618" spans="16:21" x14ac:dyDescent="0.25">
      <c r="P618" s="10">
        <v>35408</v>
      </c>
      <c r="Q618">
        <v>2.481913</v>
      </c>
      <c r="S618" s="42">
        <f t="shared" ca="1" si="15"/>
        <v>46638</v>
      </c>
      <c r="T618" s="43">
        <f ca="1">_xll.BInterpol('Base CDI'!$H$4:$H$28,'Base CDI'!$J$4:$J$29,S618,"Cubic","Extrapolate=Linear","MultiX=Average","Skip=True","Sort=True")</f>
        <v>13.122124996626551</v>
      </c>
      <c r="U618" s="43">
        <f ca="1">_xll.BInterpol('Base CDI'!$H$4:$H$28,'Base CDI'!$I$4:$I$29,S618,"Cubic","Extrapolate=Linear","MultiX=Average","Skip=True","Sort=True")</f>
        <v>13.10174282359519</v>
      </c>
    </row>
    <row r="619" spans="16:21" x14ac:dyDescent="0.25">
      <c r="P619" s="10">
        <v>35409</v>
      </c>
      <c r="Q619">
        <v>2.4839889999999998</v>
      </c>
      <c r="S619" s="42">
        <f t="shared" ca="1" si="15"/>
        <v>46639</v>
      </c>
      <c r="T619" s="43">
        <f ca="1">_xll.BInterpol('Base CDI'!$H$4:$H$28,'Base CDI'!$J$4:$J$29,S619,"Cubic","Extrapolate=Linear","MultiX=Average","Skip=True","Sort=True")</f>
        <v>13.120577950234134</v>
      </c>
      <c r="U619" s="43">
        <f ca="1">_xll.BInterpol('Base CDI'!$H$4:$H$28,'Base CDI'!$I$4:$I$29,S619,"Cubic","Extrapolate=Linear","MultiX=Average","Skip=True","Sort=True")</f>
        <v>13.100263810280106</v>
      </c>
    </row>
    <row r="620" spans="16:21" x14ac:dyDescent="0.25">
      <c r="P620" s="10">
        <v>35410</v>
      </c>
      <c r="Q620">
        <v>2.4860760000000002</v>
      </c>
      <c r="S620" s="42">
        <f t="shared" ca="1" si="15"/>
        <v>46640</v>
      </c>
      <c r="T620" s="43">
        <f ca="1">_xll.BInterpol('Base CDI'!$H$4:$H$28,'Base CDI'!$J$4:$J$29,S620,"Cubic","Extrapolate=Linear","MultiX=Average","Skip=True","Sort=True")</f>
        <v>13.119037101818229</v>
      </c>
      <c r="U620" s="43">
        <f ca="1">_xll.BInterpol('Base CDI'!$H$4:$H$28,'Base CDI'!$I$4:$I$29,S620,"Cubic","Extrapolate=Linear","MultiX=Average","Skip=True","Sort=True")</f>
        <v>13.098791550303167</v>
      </c>
    </row>
    <row r="621" spans="16:21" x14ac:dyDescent="0.25">
      <c r="P621" s="10">
        <v>35411</v>
      </c>
      <c r="Q621">
        <v>2.4881639999999998</v>
      </c>
      <c r="S621" s="42">
        <f t="shared" ca="1" si="15"/>
        <v>46641</v>
      </c>
      <c r="T621" s="43">
        <f ca="1">_xll.BInterpol('Base CDI'!$H$4:$H$28,'Base CDI'!$J$4:$J$29,S621,"Cubic","Extrapolate=Linear","MultiX=Average","Skip=True","Sort=True")</f>
        <v>13.117502466063661</v>
      </c>
      <c r="U621" s="43">
        <f ca="1">_xll.BInterpol('Base CDI'!$H$4:$H$28,'Base CDI'!$I$4:$I$29,S621,"Cubic","Extrapolate=Linear","MultiX=Average","Skip=True","Sort=True")</f>
        <v>13.097326045484934</v>
      </c>
    </row>
    <row r="622" spans="16:21" x14ac:dyDescent="0.25">
      <c r="P622" s="10">
        <v>35412</v>
      </c>
      <c r="Q622">
        <v>2.4902630000000001</v>
      </c>
      <c r="S622" s="42">
        <f t="shared" ca="1" si="15"/>
        <v>46642</v>
      </c>
      <c r="T622" s="43">
        <f ca="1">_xll.BInterpol('Base CDI'!$H$4:$H$28,'Base CDI'!$J$4:$J$29,S622,"Cubic","Extrapolate=Linear","MultiX=Average","Skip=True","Sort=True")</f>
        <v>13.115974057655249</v>
      </c>
      <c r="U622" s="43">
        <f ca="1">_xll.BInterpol('Base CDI'!$H$4:$H$28,'Base CDI'!$I$4:$I$29,S622,"Cubic","Extrapolate=Linear","MultiX=Average","Skip=True","Sort=True")</f>
        <v>13.095867297645961</v>
      </c>
    </row>
    <row r="623" spans="16:21" x14ac:dyDescent="0.25">
      <c r="P623" s="10">
        <v>35415</v>
      </c>
      <c r="Q623">
        <v>2.4923709999999999</v>
      </c>
      <c r="S623" s="42">
        <f t="shared" ca="1" si="15"/>
        <v>46643</v>
      </c>
      <c r="T623" s="43">
        <f ca="1">_xll.BInterpol('Base CDI'!$H$4:$H$28,'Base CDI'!$J$4:$J$29,S623,"Cubic","Extrapolate=Linear","MultiX=Average","Skip=True","Sort=True")</f>
        <v>13.114451891277815</v>
      </c>
      <c r="U623" s="43">
        <f ca="1">_xll.BInterpol('Base CDI'!$H$4:$H$28,'Base CDI'!$I$4:$I$29,S623,"Cubic","Extrapolate=Linear","MultiX=Average","Skip=True","Sort=True")</f>
        <v>13.094415308606809</v>
      </c>
    </row>
    <row r="624" spans="16:21" x14ac:dyDescent="0.25">
      <c r="P624" s="10">
        <v>35416</v>
      </c>
      <c r="Q624">
        <v>2.4944809999999999</v>
      </c>
      <c r="S624" s="42">
        <f t="shared" ca="1" si="15"/>
        <v>46644</v>
      </c>
      <c r="T624" s="43">
        <f ca="1">_xll.BInterpol('Base CDI'!$H$4:$H$28,'Base CDI'!$J$4:$J$29,S624,"Cubic","Extrapolate=Linear","MultiX=Average","Skip=True","Sort=True")</f>
        <v>13.112935981616181</v>
      </c>
      <c r="U624" s="43">
        <f ca="1">_xll.BInterpol('Base CDI'!$H$4:$H$28,'Base CDI'!$I$4:$I$29,S624,"Cubic","Extrapolate=Linear","MultiX=Average","Skip=True","Sort=True")</f>
        <v>13.092970080188032</v>
      </c>
    </row>
    <row r="625" spans="16:21" x14ac:dyDescent="0.25">
      <c r="P625" s="10">
        <v>35417</v>
      </c>
      <c r="Q625">
        <v>2.4966010000000001</v>
      </c>
      <c r="S625" s="42">
        <f t="shared" ca="1" si="15"/>
        <v>46645</v>
      </c>
      <c r="T625" s="43">
        <f ca="1">_xll.BInterpol('Base CDI'!$H$4:$H$28,'Base CDI'!$J$4:$J$29,S625,"Cubic","Extrapolate=Linear","MultiX=Average","Skip=True","Sort=True")</f>
        <v>13.11142634335517</v>
      </c>
      <c r="U625" s="43">
        <f ca="1">_xll.BInterpol('Base CDI'!$H$4:$H$28,'Base CDI'!$I$4:$I$29,S625,"Cubic","Extrapolate=Linear","MultiX=Average","Skip=True","Sort=True")</f>
        <v>13.091531614210188</v>
      </c>
    </row>
    <row r="626" spans="16:21" x14ac:dyDescent="0.25">
      <c r="P626" s="10">
        <v>35418</v>
      </c>
      <c r="Q626">
        <v>2.4987729999999999</v>
      </c>
      <c r="S626" s="42">
        <f t="shared" ca="1" si="15"/>
        <v>46646</v>
      </c>
      <c r="T626" s="43">
        <f ca="1">_xll.BInterpol('Base CDI'!$H$4:$H$28,'Base CDI'!$J$4:$J$29,S626,"Cubic","Extrapolate=Linear","MultiX=Average","Skip=True","Sort=True")</f>
        <v>13.109922991179602</v>
      </c>
      <c r="U626" s="43">
        <f ca="1">_xll.BInterpol('Base CDI'!$H$4:$H$28,'Base CDI'!$I$4:$I$29,S626,"Cubic","Extrapolate=Linear","MultiX=Average","Skip=True","Sort=True")</f>
        <v>13.090099912493837</v>
      </c>
    </row>
    <row r="627" spans="16:21" x14ac:dyDescent="0.25">
      <c r="P627" s="10">
        <v>35419</v>
      </c>
      <c r="Q627">
        <v>2.5009060000000001</v>
      </c>
      <c r="S627" s="42">
        <f t="shared" ca="1" si="15"/>
        <v>46647</v>
      </c>
      <c r="T627" s="43">
        <f ca="1">_xll.BInterpol('Base CDI'!$H$4:$H$28,'Base CDI'!$J$4:$J$29,S627,"Cubic","Extrapolate=Linear","MultiX=Average","Skip=True","Sort=True")</f>
        <v>13.1084259397743</v>
      </c>
      <c r="U627" s="43">
        <f ca="1">_xll.BInterpol('Base CDI'!$H$4:$H$28,'Base CDI'!$I$4:$I$29,S627,"Cubic","Extrapolate=Linear","MultiX=Average","Skip=True","Sort=True")</f>
        <v>13.088674976859535</v>
      </c>
    </row>
    <row r="628" spans="16:21" x14ac:dyDescent="0.25">
      <c r="P628" s="10">
        <v>35422</v>
      </c>
      <c r="Q628">
        <v>2.5030480000000002</v>
      </c>
      <c r="S628" s="42">
        <f t="shared" ca="1" si="15"/>
        <v>46648</v>
      </c>
      <c r="T628" s="43">
        <f ca="1">_xll.BInterpol('Base CDI'!$H$4:$H$28,'Base CDI'!$J$4:$J$29,S628,"Cubic","Extrapolate=Linear","MultiX=Average","Skip=True","Sort=True")</f>
        <v>13.106935203824085</v>
      </c>
      <c r="U628" s="43">
        <f ca="1">_xll.BInterpol('Base CDI'!$H$4:$H$28,'Base CDI'!$I$4:$I$29,S628,"Cubic","Extrapolate=Linear","MultiX=Average","Skip=True","Sort=True")</f>
        <v>13.087256809127839</v>
      </c>
    </row>
    <row r="629" spans="16:21" x14ac:dyDescent="0.25">
      <c r="P629" s="10">
        <v>35423</v>
      </c>
      <c r="Q629">
        <v>2.505201</v>
      </c>
      <c r="S629" s="42">
        <f t="shared" ca="1" si="15"/>
        <v>46649</v>
      </c>
      <c r="T629" s="43">
        <f ca="1">_xll.BInterpol('Base CDI'!$H$4:$H$28,'Base CDI'!$J$4:$J$29,S629,"Cubic","Extrapolate=Linear","MultiX=Average","Skip=True","Sort=True")</f>
        <v>13.105450798013777</v>
      </c>
      <c r="U629" s="43">
        <f ca="1">_xll.BInterpol('Base CDI'!$H$4:$H$28,'Base CDI'!$I$4:$I$29,S629,"Cubic","Extrapolate=Linear","MultiX=Average","Skip=True","Sort=True")</f>
        <v>13.085845411119305</v>
      </c>
    </row>
    <row r="630" spans="16:21" x14ac:dyDescent="0.25">
      <c r="P630" s="10">
        <v>35425</v>
      </c>
      <c r="Q630">
        <v>2.507355</v>
      </c>
      <c r="S630" s="42">
        <f t="shared" ca="1" si="15"/>
        <v>46650</v>
      </c>
      <c r="T630" s="43">
        <f ca="1">_xll.BInterpol('Base CDI'!$H$4:$H$28,'Base CDI'!$J$4:$J$29,S630,"Cubic","Extrapolate=Linear","MultiX=Average","Skip=True","Sort=True")</f>
        <v>13.103972737028201</v>
      </c>
      <c r="U630" s="43">
        <f ca="1">_xll.BInterpol('Base CDI'!$H$4:$H$28,'Base CDI'!$I$4:$I$29,S630,"Cubic","Extrapolate=Linear","MultiX=Average","Skip=True","Sort=True")</f>
        <v>13.084440784654493</v>
      </c>
    </row>
    <row r="631" spans="16:21" x14ac:dyDescent="0.25">
      <c r="P631" s="10">
        <v>35426</v>
      </c>
      <c r="Q631">
        <v>2.509503</v>
      </c>
      <c r="S631" s="42">
        <f t="shared" ca="1" si="15"/>
        <v>46651</v>
      </c>
      <c r="T631" s="43">
        <f ca="1">_xll.BInterpol('Base CDI'!$H$4:$H$28,'Base CDI'!$J$4:$J$29,S631,"Cubic","Extrapolate=Linear","MultiX=Average","Skip=True","Sort=True")</f>
        <v>13.102501035552176</v>
      </c>
      <c r="U631" s="43">
        <f ca="1">_xll.BInterpol('Base CDI'!$H$4:$H$28,'Base CDI'!$I$4:$I$29,S631,"Cubic","Extrapolate=Linear","MultiX=Average","Skip=True","Sort=True")</f>
        <v>13.08304293155396</v>
      </c>
    </row>
    <row r="632" spans="16:21" x14ac:dyDescent="0.25">
      <c r="P632" s="10">
        <v>35429</v>
      </c>
      <c r="Q632">
        <v>2.5116450000000001</v>
      </c>
      <c r="S632" s="42">
        <f t="shared" ca="1" si="15"/>
        <v>46652</v>
      </c>
      <c r="T632" s="43">
        <f ca="1">_xll.BInterpol('Base CDI'!$H$4:$H$28,'Base CDI'!$J$4:$J$29,S632,"Cubic","Extrapolate=Linear","MultiX=Average","Skip=True","Sort=True")</f>
        <v>13.101035708270526</v>
      </c>
      <c r="U632" s="43">
        <f ca="1">_xll.BInterpol('Base CDI'!$H$4:$H$28,'Base CDI'!$I$4:$I$29,S632,"Cubic","Extrapolate=Linear","MultiX=Average","Skip=True","Sort=True")</f>
        <v>13.081651853638263</v>
      </c>
    </row>
    <row r="633" spans="16:21" x14ac:dyDescent="0.25">
      <c r="P633" s="10">
        <v>35430</v>
      </c>
      <c r="Q633">
        <v>2.513738</v>
      </c>
      <c r="S633" s="42">
        <f t="shared" ca="1" si="15"/>
        <v>46653</v>
      </c>
      <c r="T633" s="43">
        <f ca="1">_xll.BInterpol('Base CDI'!$H$4:$H$28,'Base CDI'!$J$4:$J$29,S633,"Cubic","Extrapolate=Linear","MultiX=Average","Skip=True","Sort=True")</f>
        <v>13.099576769868072</v>
      </c>
      <c r="U633" s="43">
        <f ca="1">_xll.BInterpol('Base CDI'!$H$4:$H$28,'Base CDI'!$I$4:$I$29,S633,"Cubic","Extrapolate=Linear","MultiX=Average","Skip=True","Sort=True")</f>
        <v>13.080267552727959</v>
      </c>
    </row>
    <row r="634" spans="16:21" x14ac:dyDescent="0.25">
      <c r="P634" s="10">
        <v>35432</v>
      </c>
      <c r="Q634">
        <v>2.5158320000000001</v>
      </c>
      <c r="S634" s="42">
        <f t="shared" ca="1" si="15"/>
        <v>46654</v>
      </c>
      <c r="T634" s="43">
        <f ca="1">_xll.BInterpol('Base CDI'!$H$4:$H$28,'Base CDI'!$J$4:$J$29,S634,"Cubic","Extrapolate=Linear","MultiX=Average","Skip=True","Sort=True")</f>
        <v>13.098124235029633</v>
      </c>
      <c r="U634" s="43">
        <f ca="1">_xll.BInterpol('Base CDI'!$H$4:$H$28,'Base CDI'!$I$4:$I$29,S634,"Cubic","Extrapolate=Linear","MultiX=Average","Skip=True","Sort=True")</f>
        <v>13.078890030643606</v>
      </c>
    </row>
    <row r="635" spans="16:21" x14ac:dyDescent="0.25">
      <c r="P635" s="10">
        <v>35433</v>
      </c>
      <c r="Q635">
        <v>2.5177779999999998</v>
      </c>
      <c r="S635" s="42">
        <f t="shared" ca="1" si="15"/>
        <v>46655</v>
      </c>
      <c r="T635" s="43">
        <f ca="1">_xll.BInterpol('Base CDI'!$H$4:$H$28,'Base CDI'!$J$4:$J$29,S635,"Cubic","Extrapolate=Linear","MultiX=Average","Skip=True","Sort=True")</f>
        <v>13.096678118440035</v>
      </c>
      <c r="U635" s="43">
        <f ca="1">_xll.BInterpol('Base CDI'!$H$4:$H$28,'Base CDI'!$I$4:$I$29,S635,"Cubic","Extrapolate=Linear","MultiX=Average","Skip=True","Sort=True")</f>
        <v>13.07751928920576</v>
      </c>
    </row>
    <row r="636" spans="16:21" x14ac:dyDescent="0.25">
      <c r="P636" s="10">
        <v>35436</v>
      </c>
      <c r="Q636">
        <v>2.519717</v>
      </c>
      <c r="S636" s="42">
        <f t="shared" ca="1" si="15"/>
        <v>46656</v>
      </c>
      <c r="T636" s="43">
        <f ca="1">_xll.BInterpol('Base CDI'!$H$4:$H$28,'Base CDI'!$J$4:$J$29,S636,"Cubic","Extrapolate=Linear","MultiX=Average","Skip=True","Sort=True")</f>
        <v>13.095238434784097</v>
      </c>
      <c r="U636" s="43">
        <f ca="1">_xll.BInterpol('Base CDI'!$H$4:$H$28,'Base CDI'!$I$4:$I$29,S636,"Cubic","Extrapolate=Linear","MultiX=Average","Skip=True","Sort=True")</f>
        <v>13.076155330234982</v>
      </c>
    </row>
    <row r="637" spans="16:21" x14ac:dyDescent="0.25">
      <c r="P637" s="10">
        <v>35437</v>
      </c>
      <c r="Q637">
        <v>2.5216569999999998</v>
      </c>
      <c r="S637" s="42">
        <f t="shared" ca="1" si="15"/>
        <v>46657</v>
      </c>
      <c r="T637" s="43">
        <f ca="1">_xll.BInterpol('Base CDI'!$H$4:$H$28,'Base CDI'!$J$4:$J$29,S637,"Cubic","Extrapolate=Linear","MultiX=Average","Skip=True","Sort=True")</f>
        <v>13.09380519874664</v>
      </c>
      <c r="U637" s="43">
        <f ca="1">_xll.BInterpol('Base CDI'!$H$4:$H$28,'Base CDI'!$I$4:$I$29,S637,"Cubic","Extrapolate=Linear","MultiX=Average","Skip=True","Sort=True")</f>
        <v>13.074798155551827</v>
      </c>
    </row>
    <row r="638" spans="16:21" x14ac:dyDescent="0.25">
      <c r="P638" s="10">
        <v>35438</v>
      </c>
      <c r="Q638">
        <v>2.5235989999999999</v>
      </c>
      <c r="S638" s="42">
        <f t="shared" ca="1" si="15"/>
        <v>46658</v>
      </c>
      <c r="T638" s="43">
        <f ca="1">_xll.BInterpol('Base CDI'!$H$4:$H$28,'Base CDI'!$J$4:$J$29,S638,"Cubic","Extrapolate=Linear","MultiX=Average","Skip=True","Sort=True")</f>
        <v>13.092378425012487</v>
      </c>
      <c r="U638" s="43">
        <f ca="1">_xll.BInterpol('Base CDI'!$H$4:$H$28,'Base CDI'!$I$4:$I$29,S638,"Cubic","Extrapolate=Linear","MultiX=Average","Skip=True","Sort=True")</f>
        <v>13.07344776697685</v>
      </c>
    </row>
    <row r="639" spans="16:21" x14ac:dyDescent="0.25">
      <c r="P639" s="10">
        <v>35439</v>
      </c>
      <c r="Q639">
        <v>2.5255420000000002</v>
      </c>
      <c r="S639" s="42">
        <f t="shared" ca="1" si="15"/>
        <v>46659</v>
      </c>
      <c r="T639" s="43">
        <f ca="1">_xll.BInterpol('Base CDI'!$H$4:$H$28,'Base CDI'!$J$4:$J$29,S639,"Cubic","Extrapolate=Linear","MultiX=Average","Skip=True","Sort=True")</f>
        <v>13.090958128266461</v>
      </c>
      <c r="U639" s="43">
        <f ca="1">_xll.BInterpol('Base CDI'!$H$4:$H$28,'Base CDI'!$I$4:$I$29,S639,"Cubic","Extrapolate=Linear","MultiX=Average","Skip=True","Sort=True")</f>
        <v>13.072104166330613</v>
      </c>
    </row>
    <row r="640" spans="16:21" x14ac:dyDescent="0.25">
      <c r="P640" s="10">
        <v>35440</v>
      </c>
      <c r="Q640">
        <v>2.5274860000000001</v>
      </c>
      <c r="S640" s="42">
        <f t="shared" ca="1" si="15"/>
        <v>46660</v>
      </c>
      <c r="T640" s="43">
        <f ca="1">_xll.BInterpol('Base CDI'!$H$4:$H$28,'Base CDI'!$J$4:$J$29,S640,"Cubic","Extrapolate=Linear","MultiX=Average","Skip=True","Sort=True")</f>
        <v>13.089544323193381</v>
      </c>
      <c r="U640" s="43">
        <f ca="1">_xll.BInterpol('Base CDI'!$H$4:$H$28,'Base CDI'!$I$4:$I$29,S640,"Cubic","Extrapolate=Linear","MultiX=Average","Skip=True","Sort=True")</f>
        <v>13.070767355433672</v>
      </c>
    </row>
    <row r="641" spans="16:21" x14ac:dyDescent="0.25">
      <c r="P641" s="10">
        <v>35443</v>
      </c>
      <c r="Q641">
        <v>2.5294490000000001</v>
      </c>
      <c r="S641" s="42">
        <f t="shared" ca="1" si="15"/>
        <v>46661</v>
      </c>
      <c r="T641" s="43">
        <f ca="1">_xll.BInterpol('Base CDI'!$H$4:$H$28,'Base CDI'!$J$4:$J$29,S641,"Cubic","Extrapolate=Linear","MultiX=Average","Skip=True","Sort=True")</f>
        <v>13.088137024478071</v>
      </c>
      <c r="U641" s="43">
        <f ca="1">_xll.BInterpol('Base CDI'!$H$4:$H$28,'Base CDI'!$I$4:$I$29,S641,"Cubic","Extrapolate=Linear","MultiX=Average","Skip=True","Sort=True")</f>
        <v>13.069437336106581</v>
      </c>
    </row>
    <row r="642" spans="16:21" x14ac:dyDescent="0.25">
      <c r="P642" s="10">
        <v>35444</v>
      </c>
      <c r="Q642">
        <v>2.5314139999999998</v>
      </c>
      <c r="S642" s="42">
        <f t="shared" ca="1" si="15"/>
        <v>46662</v>
      </c>
      <c r="T642" s="43">
        <f ca="1">_xll.BInterpol('Base CDI'!$H$4:$H$28,'Base CDI'!$J$4:$J$29,S642,"Cubic","Extrapolate=Linear","MultiX=Average","Skip=True","Sort=True")</f>
        <v>13.086736246805351</v>
      </c>
      <c r="U642" s="43">
        <f ca="1">_xll.BInterpol('Base CDI'!$H$4:$H$28,'Base CDI'!$I$4:$I$29,S642,"Cubic","Extrapolate=Linear","MultiX=Average","Skip=True","Sort=True")</f>
        <v>13.068114110169903</v>
      </c>
    </row>
    <row r="643" spans="16:21" x14ac:dyDescent="0.25">
      <c r="P643" s="10">
        <v>35445</v>
      </c>
      <c r="Q643">
        <v>2.5333800000000002</v>
      </c>
      <c r="S643" s="42">
        <f t="shared" ca="1" si="15"/>
        <v>46663</v>
      </c>
      <c r="T643" s="43">
        <f ca="1">_xll.BInterpol('Base CDI'!$H$4:$H$28,'Base CDI'!$J$4:$J$29,S643,"Cubic","Extrapolate=Linear","MultiX=Average","Skip=True","Sort=True")</f>
        <v>13.085342004860044</v>
      </c>
      <c r="U643" s="43">
        <f ca="1">_xll.BInterpol('Base CDI'!$H$4:$H$28,'Base CDI'!$I$4:$I$29,S643,"Cubic","Extrapolate=Linear","MultiX=Average","Skip=True","Sort=True")</f>
        <v>13.066797679444193</v>
      </c>
    </row>
    <row r="644" spans="16:21" x14ac:dyDescent="0.25">
      <c r="P644" s="10">
        <v>35446</v>
      </c>
      <c r="Q644">
        <v>2.5353479999999999</v>
      </c>
      <c r="S644" s="42">
        <f t="shared" ca="1" si="15"/>
        <v>46664</v>
      </c>
      <c r="T644" s="43">
        <f ca="1">_xll.BInterpol('Base CDI'!$H$4:$H$28,'Base CDI'!$J$4:$J$29,S644,"Cubic","Extrapolate=Linear","MultiX=Average","Skip=True","Sort=True")</f>
        <v>13.08395431332697</v>
      </c>
      <c r="U644" s="43">
        <f ca="1">_xll.BInterpol('Base CDI'!$H$4:$H$28,'Base CDI'!$I$4:$I$29,S644,"Cubic","Extrapolate=Linear","MultiX=Average","Skip=True","Sort=True")</f>
        <v>13.065488045750007</v>
      </c>
    </row>
    <row r="645" spans="16:21" x14ac:dyDescent="0.25">
      <c r="P645" s="10">
        <v>35447</v>
      </c>
      <c r="Q645">
        <v>2.5373169999999998</v>
      </c>
      <c r="S645" s="42">
        <f t="shared" ca="1" si="15"/>
        <v>46665</v>
      </c>
      <c r="T645" s="43">
        <f ca="1">_xll.BInterpol('Base CDI'!$H$4:$H$28,'Base CDI'!$J$4:$J$29,S645,"Cubic","Extrapolate=Linear","MultiX=Average","Skip=True","Sort=True")</f>
        <v>13.082573186890952</v>
      </c>
      <c r="U645" s="43">
        <f ca="1">_xll.BInterpol('Base CDI'!$H$4:$H$28,'Base CDI'!$I$4:$I$29,S645,"Cubic","Extrapolate=Linear","MultiX=Average","Skip=True","Sort=True")</f>
        <v>13.064185210907905</v>
      </c>
    </row>
    <row r="646" spans="16:21" x14ac:dyDescent="0.25">
      <c r="P646" s="10">
        <v>35450</v>
      </c>
      <c r="Q646">
        <v>2.5392960000000002</v>
      </c>
      <c r="S646" s="42">
        <f t="shared" ca="1" si="15"/>
        <v>46666</v>
      </c>
      <c r="T646" s="43">
        <f ca="1">_xll.BInterpol('Base CDI'!$H$4:$H$28,'Base CDI'!$J$4:$J$29,S646,"Cubic","Extrapolate=Linear","MultiX=Average","Skip=True","Sort=True")</f>
        <v>13.081198640236812</v>
      </c>
      <c r="U646" s="43">
        <f ca="1">_xll.BInterpol('Base CDI'!$H$4:$H$28,'Base CDI'!$I$4:$I$29,S646,"Cubic","Extrapolate=Linear","MultiX=Average","Skip=True","Sort=True")</f>
        <v>13.062889176738441</v>
      </c>
    </row>
    <row r="647" spans="16:21" x14ac:dyDescent="0.25">
      <c r="P647" s="10">
        <v>35451</v>
      </c>
      <c r="Q647">
        <v>2.5412759999999999</v>
      </c>
      <c r="S647" s="42">
        <f t="shared" ca="1" si="15"/>
        <v>46667</v>
      </c>
      <c r="T647" s="43">
        <f ca="1">_xll.BInterpol('Base CDI'!$H$4:$H$28,'Base CDI'!$J$4:$J$29,S647,"Cubic","Extrapolate=Linear","MultiX=Average","Skip=True","Sort=True")</f>
        <v>13.07983068804937</v>
      </c>
      <c r="U647" s="43">
        <f ca="1">_xll.BInterpol('Base CDI'!$H$4:$H$28,'Base CDI'!$I$4:$I$29,S647,"Cubic","Extrapolate=Linear","MultiX=Average","Skip=True","Sort=True")</f>
        <v>13.061599945062175</v>
      </c>
    </row>
    <row r="648" spans="16:21" x14ac:dyDescent="0.25">
      <c r="P648" s="10">
        <v>35452</v>
      </c>
      <c r="Q648">
        <v>2.54325</v>
      </c>
      <c r="S648" s="42">
        <f t="shared" ca="1" si="15"/>
        <v>46668</v>
      </c>
      <c r="T648" s="43">
        <f ca="1">_xll.BInterpol('Base CDI'!$H$4:$H$28,'Base CDI'!$J$4:$J$29,S648,"Cubic","Extrapolate=Linear","MultiX=Average","Skip=True","Sort=True")</f>
        <v>13.078469345013449</v>
      </c>
      <c r="U648" s="43">
        <f ca="1">_xll.BInterpol('Base CDI'!$H$4:$H$28,'Base CDI'!$I$4:$I$29,S648,"Cubic","Extrapolate=Linear","MultiX=Average","Skip=True","Sort=True")</f>
        <v>13.060317517699664</v>
      </c>
    </row>
    <row r="649" spans="16:21" x14ac:dyDescent="0.25">
      <c r="P649" s="10">
        <v>35453</v>
      </c>
      <c r="Q649">
        <v>2.545226</v>
      </c>
      <c r="S649" s="42">
        <f t="shared" ca="1" si="15"/>
        <v>46669</v>
      </c>
      <c r="T649" s="43">
        <f ca="1">_xll.BInterpol('Base CDI'!$H$4:$H$28,'Base CDI'!$J$4:$J$29,S649,"Cubic","Extrapolate=Linear","MultiX=Average","Skip=True","Sort=True")</f>
        <v>13.077114625813872</v>
      </c>
      <c r="U649" s="43">
        <f ca="1">_xll.BInterpol('Base CDI'!$H$4:$H$28,'Base CDI'!$I$4:$I$29,S649,"Cubic","Extrapolate=Linear","MultiX=Average","Skip=True","Sort=True")</f>
        <v>13.059041896471467</v>
      </c>
    </row>
    <row r="650" spans="16:21" x14ac:dyDescent="0.25">
      <c r="P650" s="10">
        <v>35454</v>
      </c>
      <c r="Q650">
        <v>2.5472109999999999</v>
      </c>
      <c r="S650" s="42">
        <f t="shared" ca="1" si="15"/>
        <v>46670</v>
      </c>
      <c r="T650" s="43">
        <f ca="1">_xll.BInterpol('Base CDI'!$H$4:$H$28,'Base CDI'!$J$4:$J$29,S650,"Cubic","Extrapolate=Linear","MultiX=Average","Skip=True","Sort=True")</f>
        <v>13.075766545135458</v>
      </c>
      <c r="U650" s="43">
        <f ca="1">_xll.BInterpol('Base CDI'!$H$4:$H$28,'Base CDI'!$I$4:$I$29,S650,"Cubic","Extrapolate=Linear","MultiX=Average","Skip=True","Sort=True")</f>
        <v>13.057773083198137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6">S650+1</f>
        <v>46671</v>
      </c>
      <c r="T651" s="43">
        <f ca="1">_xll.BInterpol('Base CDI'!$H$4:$H$28,'Base CDI'!$J$4:$J$29,S651,"Cubic","Extrapolate=Linear","MultiX=Average","Skip=True","Sort=True")</f>
        <v>13.074425117663029</v>
      </c>
      <c r="U651" s="43">
        <f ca="1">_xll.BInterpol('Base CDI'!$H$4:$H$28,'Base CDI'!$I$4:$I$29,S651,"Cubic","Extrapolate=Linear","MultiX=Average","Skip=True","Sort=True")</f>
        <v>13.056511079700236</v>
      </c>
    </row>
    <row r="652" spans="16:21" x14ac:dyDescent="0.25">
      <c r="P652" s="10">
        <v>35458</v>
      </c>
      <c r="Q652">
        <v>2.5511940000000002</v>
      </c>
      <c r="S652" s="42">
        <f t="shared" ca="1" si="16"/>
        <v>46672</v>
      </c>
      <c r="T652" s="43">
        <f ca="1">_xll.BInterpol('Base CDI'!$H$4:$H$28,'Base CDI'!$J$4:$J$29,S652,"Cubic","Extrapolate=Linear","MultiX=Average","Skip=True","Sort=True")</f>
        <v>13.073090358081409</v>
      </c>
      <c r="U652" s="43">
        <f ca="1">_xll.BInterpol('Base CDI'!$H$4:$H$28,'Base CDI'!$I$4:$I$29,S652,"Cubic","Extrapolate=Linear","MultiX=Average","Skip=True","Sort=True")</f>
        <v>13.055255887798321</v>
      </c>
    </row>
    <row r="653" spans="16:21" x14ac:dyDescent="0.25">
      <c r="P653" s="10">
        <v>35459</v>
      </c>
      <c r="Q653">
        <v>2.5532180000000002</v>
      </c>
      <c r="S653" s="42">
        <f t="shared" ca="1" si="16"/>
        <v>46673</v>
      </c>
      <c r="T653" s="43">
        <f ca="1">_xll.BInterpol('Base CDI'!$H$4:$H$28,'Base CDI'!$J$4:$J$29,S653,"Cubic","Extrapolate=Linear","MultiX=Average","Skip=True","Sort=True")</f>
        <v>13.071762281075419</v>
      </c>
      <c r="U653" s="43">
        <f ca="1">_xll.BInterpol('Base CDI'!$H$4:$H$28,'Base CDI'!$I$4:$I$29,S653,"Cubic","Extrapolate=Linear","MultiX=Average","Skip=True","Sort=True")</f>
        <v>13.054007509312946</v>
      </c>
    </row>
    <row r="654" spans="16:21" x14ac:dyDescent="0.25">
      <c r="P654" s="10">
        <v>35460</v>
      </c>
      <c r="Q654">
        <v>2.5552100000000002</v>
      </c>
      <c r="S654" s="42">
        <f t="shared" ca="1" si="16"/>
        <v>46674</v>
      </c>
      <c r="T654" s="43">
        <f ca="1">_xll.BInterpol('Base CDI'!$H$4:$H$28,'Base CDI'!$J$4:$J$29,S654,"Cubic","Extrapolate=Linear","MultiX=Average","Skip=True","Sort=True")</f>
        <v>13.070440901329878</v>
      </c>
      <c r="U654" s="43">
        <f ca="1">_xll.BInterpol('Base CDI'!$H$4:$H$28,'Base CDI'!$I$4:$I$29,S654,"Cubic","Extrapolate=Linear","MultiX=Average","Skip=True","Sort=True")</f>
        <v>13.052765946064671</v>
      </c>
    </row>
    <row r="655" spans="16:21" x14ac:dyDescent="0.25">
      <c r="P655" s="10">
        <v>35461</v>
      </c>
      <c r="Q655">
        <v>2.55728</v>
      </c>
      <c r="S655" s="42">
        <f t="shared" ca="1" si="16"/>
        <v>46675</v>
      </c>
      <c r="T655" s="43">
        <f ca="1">_xll.BInterpol('Base CDI'!$H$4:$H$28,'Base CDI'!$J$4:$J$29,S655,"Cubic","Extrapolate=Linear","MultiX=Average","Skip=True","Sort=True")</f>
        <v>13.069126233529609</v>
      </c>
      <c r="U655" s="43">
        <f ca="1">_xll.BInterpol('Base CDI'!$H$4:$H$28,'Base CDI'!$I$4:$I$29,S655,"Cubic","Extrapolate=Linear","MultiX=Average","Skip=True","Sort=True")</f>
        <v>13.051531199874054</v>
      </c>
    </row>
    <row r="656" spans="16:21" x14ac:dyDescent="0.25">
      <c r="P656" s="10">
        <v>35464</v>
      </c>
      <c r="Q656">
        <v>2.5596239999999999</v>
      </c>
      <c r="S656" s="42">
        <f t="shared" ca="1" si="16"/>
        <v>46676</v>
      </c>
      <c r="T656" s="43">
        <f ca="1">_xll.BInterpol('Base CDI'!$H$4:$H$28,'Base CDI'!$J$4:$J$29,S656,"Cubic","Extrapolate=Linear","MultiX=Average","Skip=True","Sort=True")</f>
        <v>13.067818292359435</v>
      </c>
      <c r="U656" s="43">
        <f ca="1">_xll.BInterpol('Base CDI'!$H$4:$H$28,'Base CDI'!$I$4:$I$29,S656,"Cubic","Extrapolate=Linear","MultiX=Average","Skip=True","Sort=True")</f>
        <v>13.050303272561651</v>
      </c>
    </row>
    <row r="657" spans="16:21" x14ac:dyDescent="0.25">
      <c r="P657" s="10">
        <v>35465</v>
      </c>
      <c r="Q657">
        <v>2.5619700000000001</v>
      </c>
      <c r="S657" s="42">
        <f t="shared" ca="1" si="16"/>
        <v>46677</v>
      </c>
      <c r="T657" s="43">
        <f ca="1">_xll.BInterpol('Base CDI'!$H$4:$H$28,'Base CDI'!$J$4:$J$29,S657,"Cubic","Extrapolate=Linear","MultiX=Average","Skip=True","Sort=True")</f>
        <v>13.066517092504178</v>
      </c>
      <c r="U657" s="43">
        <f ca="1">_xll.BInterpol('Base CDI'!$H$4:$H$28,'Base CDI'!$I$4:$I$29,S657,"Cubic","Extrapolate=Linear","MultiX=Average","Skip=True","Sort=True")</f>
        <v>13.04908216594802</v>
      </c>
    </row>
    <row r="658" spans="16:21" x14ac:dyDescent="0.25">
      <c r="P658" s="10">
        <v>35466</v>
      </c>
      <c r="Q658">
        <v>2.5643359999999999</v>
      </c>
      <c r="S658" s="42">
        <f t="shared" ca="1" si="16"/>
        <v>46678</v>
      </c>
      <c r="T658" s="43">
        <f ca="1">_xll.BInterpol('Base CDI'!$H$4:$H$28,'Base CDI'!$J$4:$J$29,S658,"Cubic","Extrapolate=Linear","MultiX=Average","Skip=True","Sort=True")</f>
        <v>13.065222648648659</v>
      </c>
      <c r="U658" s="43">
        <f ca="1">_xll.BInterpol('Base CDI'!$H$4:$H$28,'Base CDI'!$I$4:$I$29,S658,"Cubic","Extrapolate=Linear","MultiX=Average","Skip=True","Sort=True")</f>
        <v>13.047867881853717</v>
      </c>
    </row>
    <row r="659" spans="16:21" x14ac:dyDescent="0.25">
      <c r="P659" s="10">
        <v>35467</v>
      </c>
      <c r="Q659">
        <v>2.5666950000000002</v>
      </c>
      <c r="S659" s="42">
        <f t="shared" ca="1" si="16"/>
        <v>46679</v>
      </c>
      <c r="T659" s="43">
        <f ca="1">_xll.BInterpol('Base CDI'!$H$4:$H$28,'Base CDI'!$J$4:$J$29,S659,"Cubic","Extrapolate=Linear","MultiX=Average","Skip=True","Sort=True")</f>
        <v>13.063934975477698</v>
      </c>
      <c r="U659" s="43">
        <f ca="1">_xll.BInterpol('Base CDI'!$H$4:$H$28,'Base CDI'!$I$4:$I$29,S659,"Cubic","Extrapolate=Linear","MultiX=Average","Skip=True","Sort=True")</f>
        <v>13.046660422099302</v>
      </c>
    </row>
    <row r="660" spans="16:21" x14ac:dyDescent="0.25">
      <c r="P660" s="10">
        <v>35468</v>
      </c>
      <c r="Q660">
        <v>2.5690650000000002</v>
      </c>
      <c r="S660" s="42">
        <f t="shared" ca="1" si="16"/>
        <v>46680</v>
      </c>
      <c r="T660" s="43">
        <f ca="1">_xll.BInterpol('Base CDI'!$H$4:$H$28,'Base CDI'!$J$4:$J$29,S660,"Cubic","Extrapolate=Linear","MultiX=Average","Skip=True","Sort=True")</f>
        <v>13.062654087676117</v>
      </c>
      <c r="U660" s="43">
        <f ca="1">_xll.BInterpol('Base CDI'!$H$4:$H$28,'Base CDI'!$I$4:$I$29,S660,"Cubic","Extrapolate=Linear","MultiX=Average","Skip=True","Sort=True")</f>
        <v>13.045459788505331</v>
      </c>
    </row>
    <row r="661" spans="16:21" x14ac:dyDescent="0.25">
      <c r="P661" s="10">
        <v>35473</v>
      </c>
      <c r="Q661">
        <v>2.571437</v>
      </c>
      <c r="S661" s="42">
        <f t="shared" ca="1" si="16"/>
        <v>46681</v>
      </c>
      <c r="T661" s="43">
        <f ca="1">_xll.BInterpol('Base CDI'!$H$4:$H$28,'Base CDI'!$J$4:$J$29,S661,"Cubic","Extrapolate=Linear","MultiX=Average","Skip=True","Sort=True")</f>
        <v>13.061379999928741</v>
      </c>
      <c r="U661" s="43">
        <f ca="1">_xll.BInterpol('Base CDI'!$H$4:$H$28,'Base CDI'!$I$4:$I$29,S661,"Cubic","Extrapolate=Linear","MultiX=Average","Skip=True","Sort=True")</f>
        <v>13.044265982892362</v>
      </c>
    </row>
    <row r="662" spans="16:21" x14ac:dyDescent="0.25">
      <c r="P662" s="10">
        <v>35474</v>
      </c>
      <c r="Q662">
        <v>2.5738110000000001</v>
      </c>
      <c r="S662" s="42">
        <f t="shared" ca="1" si="16"/>
        <v>46682</v>
      </c>
      <c r="T662" s="43">
        <f ca="1">_xll.BInterpol('Base CDI'!$H$4:$H$28,'Base CDI'!$J$4:$J$29,S662,"Cubic","Extrapolate=Linear","MultiX=Average","Skip=True","Sort=True")</f>
        <v>13.060112726920389</v>
      </c>
      <c r="U662" s="43">
        <f ca="1">_xll.BInterpol('Base CDI'!$H$4:$H$28,'Base CDI'!$I$4:$I$29,S662,"Cubic","Extrapolate=Linear","MultiX=Average","Skip=True","Sort=True")</f>
        <v>13.043079007080951</v>
      </c>
    </row>
    <row r="663" spans="16:21" x14ac:dyDescent="0.25">
      <c r="P663" s="10">
        <v>35475</v>
      </c>
      <c r="Q663">
        <v>2.5762049999999999</v>
      </c>
      <c r="S663" s="42">
        <f t="shared" ca="1" si="16"/>
        <v>46683</v>
      </c>
      <c r="T663" s="43">
        <f ca="1">_xll.BInterpol('Base CDI'!$H$4:$H$28,'Base CDI'!$J$4:$J$29,S663,"Cubic","Extrapolate=Linear","MultiX=Average","Skip=True","Sort=True")</f>
        <v>13.058852283335883</v>
      </c>
      <c r="U663" s="43">
        <f ca="1">_xll.BInterpol('Base CDI'!$H$4:$H$28,'Base CDI'!$I$4:$I$29,S663,"Cubic","Extrapolate=Linear","MultiX=Average","Skip=True","Sort=True")</f>
        <v>13.041898862891657</v>
      </c>
    </row>
    <row r="664" spans="16:21" x14ac:dyDescent="0.25">
      <c r="P664" s="10">
        <v>35478</v>
      </c>
      <c r="Q664">
        <v>2.5786009999999999</v>
      </c>
      <c r="S664" s="42">
        <f t="shared" ca="1" si="16"/>
        <v>46684</v>
      </c>
      <c r="T664" s="43">
        <f ca="1">_xll.BInterpol('Base CDI'!$H$4:$H$28,'Base CDI'!$J$4:$J$29,S664,"Cubic","Extrapolate=Linear","MultiX=Average","Skip=True","Sort=True")</f>
        <v>13.057598683860043</v>
      </c>
      <c r="U664" s="43">
        <f ca="1">_xll.BInterpol('Base CDI'!$H$4:$H$28,'Base CDI'!$I$4:$I$29,S664,"Cubic","Extrapolate=Linear","MultiX=Average","Skip=True","Sort=True")</f>
        <v>13.040725552145037</v>
      </c>
    </row>
    <row r="665" spans="16:21" x14ac:dyDescent="0.25">
      <c r="P665" s="10">
        <v>35479</v>
      </c>
      <c r="Q665">
        <v>2.580981</v>
      </c>
      <c r="S665" s="42">
        <f t="shared" ca="1" si="16"/>
        <v>46685</v>
      </c>
      <c r="T665" s="43">
        <f ca="1">_xll.BInterpol('Base CDI'!$H$4:$H$28,'Base CDI'!$J$4:$J$29,S665,"Cubic","Extrapolate=Linear","MultiX=Average","Skip=True","Sort=True")</f>
        <v>13.056351943177694</v>
      </c>
      <c r="U665" s="43">
        <f ca="1">_xll.BInterpol('Base CDI'!$H$4:$H$28,'Base CDI'!$I$4:$I$29,S665,"Cubic","Extrapolate=Linear","MultiX=Average","Skip=True","Sort=True")</f>
        <v>13.039559076661648</v>
      </c>
    </row>
    <row r="666" spans="16:21" x14ac:dyDescent="0.25">
      <c r="P666" s="10">
        <v>35480</v>
      </c>
      <c r="Q666">
        <v>2.5833650000000001</v>
      </c>
      <c r="S666" s="42">
        <f t="shared" ca="1" si="16"/>
        <v>46686</v>
      </c>
      <c r="T666" s="43">
        <f ca="1">_xll.BInterpol('Base CDI'!$H$4:$H$28,'Base CDI'!$J$4:$J$29,S666,"Cubic","Extrapolate=Linear","MultiX=Average","Skip=True","Sort=True")</f>
        <v>13.055112075973655</v>
      </c>
      <c r="U666" s="43">
        <f ca="1">_xll.BInterpol('Base CDI'!$H$4:$H$28,'Base CDI'!$I$4:$I$29,S666,"Cubic","Extrapolate=Linear","MultiX=Average","Skip=True","Sort=True")</f>
        <v>13.038399438262049</v>
      </c>
    </row>
    <row r="667" spans="16:21" x14ac:dyDescent="0.25">
      <c r="P667" s="10">
        <v>35481</v>
      </c>
      <c r="Q667">
        <v>2.5857410000000001</v>
      </c>
      <c r="S667" s="42">
        <f t="shared" ca="1" si="16"/>
        <v>46687</v>
      </c>
      <c r="T667" s="43">
        <f ca="1">_xll.BInterpol('Base CDI'!$H$4:$H$28,'Base CDI'!$J$4:$J$29,S667,"Cubic","Extrapolate=Linear","MultiX=Average","Skip=True","Sort=True")</f>
        <v>13.05387909693275</v>
      </c>
      <c r="U667" s="43">
        <f ca="1">_xll.BInterpol('Base CDI'!$H$4:$H$28,'Base CDI'!$I$4:$I$29,S667,"Cubic","Extrapolate=Linear","MultiX=Average","Skip=True","Sort=True")</f>
        <v>13.037246638766796</v>
      </c>
    </row>
    <row r="668" spans="16:21" x14ac:dyDescent="0.25">
      <c r="P668" s="10">
        <v>35482</v>
      </c>
      <c r="Q668">
        <v>2.5881120000000002</v>
      </c>
      <c r="S668" s="42">
        <f t="shared" ca="1" si="16"/>
        <v>46688</v>
      </c>
      <c r="T668" s="43">
        <f ca="1">_xll.BInterpol('Base CDI'!$H$4:$H$28,'Base CDI'!$J$4:$J$29,S668,"Cubic","Extrapolate=Linear","MultiX=Average","Skip=True","Sort=True")</f>
        <v>13.0526530207398</v>
      </c>
      <c r="U668" s="43">
        <f ca="1">_xll.BInterpol('Base CDI'!$H$4:$H$28,'Base CDI'!$I$4:$I$29,S668,"Cubic","Extrapolate=Linear","MultiX=Average","Skip=True","Sort=True")</f>
        <v>13.036100679996446</v>
      </c>
    </row>
    <row r="669" spans="16:21" x14ac:dyDescent="0.25">
      <c r="P669" s="10">
        <v>35485</v>
      </c>
      <c r="Q669">
        <v>2.590484</v>
      </c>
      <c r="S669" s="42">
        <f t="shared" ca="1" si="16"/>
        <v>46689</v>
      </c>
      <c r="T669" s="43">
        <f ca="1">_xll.BInterpol('Base CDI'!$H$4:$H$28,'Base CDI'!$J$4:$J$29,S669,"Cubic","Extrapolate=Linear","MultiX=Average","Skip=True","Sort=True")</f>
        <v>13.051433862079625</v>
      </c>
      <c r="U669" s="43">
        <f ca="1">_xll.BInterpol('Base CDI'!$H$4:$H$28,'Base CDI'!$I$4:$I$29,S669,"Cubic","Extrapolate=Linear","MultiX=Average","Skip=True","Sort=True")</f>
        <v>13.034961563771558</v>
      </c>
    </row>
    <row r="670" spans="16:21" x14ac:dyDescent="0.25">
      <c r="P670" s="10">
        <v>35486</v>
      </c>
      <c r="Q670">
        <v>2.5928499999999999</v>
      </c>
      <c r="S670" s="42">
        <f t="shared" ca="1" si="16"/>
        <v>46690</v>
      </c>
      <c r="T670" s="43">
        <f ca="1">_xll.BInterpol('Base CDI'!$H$4:$H$28,'Base CDI'!$J$4:$J$29,S670,"Cubic","Extrapolate=Linear","MultiX=Average","Skip=True","Sort=True")</f>
        <v>13.050221635637049</v>
      </c>
      <c r="U670" s="43">
        <f ca="1">_xll.BInterpol('Base CDI'!$H$4:$H$28,'Base CDI'!$I$4:$I$29,S670,"Cubic","Extrapolate=Linear","MultiX=Average","Skip=True","Sort=True")</f>
        <v>13.033829291912687</v>
      </c>
    </row>
    <row r="671" spans="16:21" x14ac:dyDescent="0.25">
      <c r="P671" s="10">
        <v>35487</v>
      </c>
      <c r="Q671">
        <v>2.5952099999999998</v>
      </c>
      <c r="S671" s="42">
        <f t="shared" ca="1" si="16"/>
        <v>46691</v>
      </c>
      <c r="T671" s="43">
        <f ca="1">_xll.BInterpol('Base CDI'!$H$4:$H$28,'Base CDI'!$J$4:$J$29,S671,"Cubic","Extrapolate=Linear","MultiX=Average","Skip=True","Sort=True")</f>
        <v>13.049016356096892</v>
      </c>
      <c r="U671" s="43">
        <f ca="1">_xll.BInterpol('Base CDI'!$H$4:$H$28,'Base CDI'!$I$4:$I$29,S671,"Cubic","Extrapolate=Linear","MultiX=Average","Skip=True","Sort=True")</f>
        <v>13.032703866240393</v>
      </c>
    </row>
    <row r="672" spans="16:21" x14ac:dyDescent="0.25">
      <c r="P672" s="10">
        <v>35488</v>
      </c>
      <c r="Q672">
        <v>2.5975630000000001</v>
      </c>
      <c r="S672" s="42">
        <f t="shared" ca="1" si="16"/>
        <v>46692</v>
      </c>
      <c r="T672" s="43">
        <f ca="1">_xll.BInterpol('Base CDI'!$H$4:$H$28,'Base CDI'!$J$4:$J$29,S672,"Cubic","Extrapolate=Linear","MultiX=Average","Skip=True","Sort=True")</f>
        <v>13.047818038143976</v>
      </c>
      <c r="U672" s="43">
        <f ca="1">_xll.BInterpol('Base CDI'!$H$4:$H$28,'Base CDI'!$I$4:$I$29,S672,"Cubic","Extrapolate=Linear","MultiX=Average","Skip=True","Sort=True")</f>
        <v>13.031585288575233</v>
      </c>
    </row>
    <row r="673" spans="16:21" x14ac:dyDescent="0.25">
      <c r="P673" s="10">
        <v>35489</v>
      </c>
      <c r="Q673">
        <v>2.5999089999999998</v>
      </c>
      <c r="S673" s="42">
        <f t="shared" ca="1" si="16"/>
        <v>46693</v>
      </c>
      <c r="T673" s="43">
        <f ca="1">_xll.BInterpol('Base CDI'!$H$4:$H$28,'Base CDI'!$J$4:$J$29,S673,"Cubic","Extrapolate=Linear","MultiX=Average","Skip=True","Sort=True")</f>
        <v>13.046626696463123</v>
      </c>
      <c r="U673" s="43">
        <f ca="1">_xll.BInterpol('Base CDI'!$H$4:$H$28,'Base CDI'!$I$4:$I$29,S673,"Cubic","Extrapolate=Linear","MultiX=Average","Skip=True","Sort=True")</f>
        <v>13.030473560737763</v>
      </c>
    </row>
    <row r="674" spans="16:21" x14ac:dyDescent="0.25">
      <c r="P674" s="10">
        <v>35492</v>
      </c>
      <c r="Q674">
        <v>2.602128</v>
      </c>
      <c r="S674" s="42">
        <f t="shared" ca="1" si="16"/>
        <v>46694</v>
      </c>
      <c r="T674" s="43">
        <f ca="1">_xll.BInterpol('Base CDI'!$H$4:$H$28,'Base CDI'!$J$4:$J$29,S674,"Cubic","Extrapolate=Linear","MultiX=Average","Skip=True","Sort=True")</f>
        <v>13.045442345739156</v>
      </c>
      <c r="U674" s="43">
        <f ca="1">_xll.BInterpol('Base CDI'!$H$4:$H$28,'Base CDI'!$I$4:$I$29,S674,"Cubic","Extrapolate=Linear","MultiX=Average","Skip=True","Sort=True")</f>
        <v>13.029368684548542</v>
      </c>
    </row>
    <row r="675" spans="16:21" x14ac:dyDescent="0.25">
      <c r="P675" s="10">
        <v>35493</v>
      </c>
      <c r="Q675">
        <v>2.6043569999999998</v>
      </c>
      <c r="S675" s="42">
        <f t="shared" ca="1" si="16"/>
        <v>46695</v>
      </c>
      <c r="T675" s="43">
        <f ca="1">_xll.BInterpol('Base CDI'!$H$4:$H$28,'Base CDI'!$J$4:$J$29,S675,"Cubic","Extrapolate=Linear","MultiX=Average","Skip=True","Sort=True")</f>
        <v>13.044265000656894</v>
      </c>
      <c r="U675" s="43">
        <f ca="1">_xll.BInterpol('Base CDI'!$H$4:$H$28,'Base CDI'!$I$4:$I$29,S675,"Cubic","Extrapolate=Linear","MultiX=Average","Skip=True","Sort=True")</f>
        <v>13.028270661828126</v>
      </c>
    </row>
    <row r="676" spans="16:21" x14ac:dyDescent="0.25">
      <c r="P676" s="10">
        <v>35494</v>
      </c>
      <c r="Q676">
        <v>2.6065700000000001</v>
      </c>
      <c r="S676" s="42">
        <f t="shared" ca="1" si="16"/>
        <v>46696</v>
      </c>
      <c r="T676" s="43">
        <f ca="1">_xll.BInterpol('Base CDI'!$H$4:$H$28,'Base CDI'!$J$4:$J$29,S676,"Cubic","Extrapolate=Linear","MultiX=Average","Skip=True","Sort=True")</f>
        <v>13.043094675901159</v>
      </c>
      <c r="U676" s="43">
        <f ca="1">_xll.BInterpol('Base CDI'!$H$4:$H$28,'Base CDI'!$I$4:$I$29,S676,"Cubic","Extrapolate=Linear","MultiX=Average","Skip=True","Sort=True")</f>
        <v>13.027179494397073</v>
      </c>
    </row>
    <row r="677" spans="16:21" x14ac:dyDescent="0.25">
      <c r="P677" s="10">
        <v>35495</v>
      </c>
      <c r="Q677">
        <v>2.6087859999999998</v>
      </c>
      <c r="S677" s="42">
        <f t="shared" ca="1" si="16"/>
        <v>46697</v>
      </c>
      <c r="T677" s="43">
        <f ca="1">_xll.BInterpol('Base CDI'!$H$4:$H$28,'Base CDI'!$J$4:$J$29,S677,"Cubic","Extrapolate=Linear","MultiX=Average","Skip=True","Sort=True")</f>
        <v>13.041931386156776</v>
      </c>
      <c r="U677" s="43">
        <f ca="1">_xll.BInterpol('Base CDI'!$H$4:$H$28,'Base CDI'!$I$4:$I$29,S677,"Cubic","Extrapolate=Linear","MultiX=Average","Skip=True","Sort=True")</f>
        <v>13.026095184075942</v>
      </c>
    </row>
    <row r="678" spans="16:21" x14ac:dyDescent="0.25">
      <c r="P678" s="10">
        <v>35496</v>
      </c>
      <c r="Q678">
        <v>2.6110120000000001</v>
      </c>
      <c r="S678" s="42">
        <f t="shared" ca="1" si="16"/>
        <v>46698</v>
      </c>
      <c r="T678" s="43">
        <f ca="1">_xll.BInterpol('Base CDI'!$H$4:$H$28,'Base CDI'!$J$4:$J$29,S678,"Cubic","Extrapolate=Linear","MultiX=Average","Skip=True","Sort=True")</f>
        <v>13.040775146108563</v>
      </c>
      <c r="U678" s="43">
        <f ca="1">_xll.BInterpol('Base CDI'!$H$4:$H$28,'Base CDI'!$I$4:$I$29,S678,"Cubic","Extrapolate=Linear","MultiX=Average","Skip=True","Sort=True")</f>
        <v>13.025017732685289</v>
      </c>
    </row>
    <row r="679" spans="16:21" x14ac:dyDescent="0.25">
      <c r="P679" s="10">
        <v>35499</v>
      </c>
      <c r="Q679">
        <v>2.6132490000000002</v>
      </c>
      <c r="S679" s="42">
        <f t="shared" ca="1" si="16"/>
        <v>46699</v>
      </c>
      <c r="T679" s="43">
        <f ca="1">_xll.BInterpol('Base CDI'!$H$4:$H$28,'Base CDI'!$J$4:$J$29,S679,"Cubic","Extrapolate=Linear","MultiX=Average","Skip=True","Sort=True")</f>
        <v>13.039625970441344</v>
      </c>
      <c r="U679" s="43">
        <f ca="1">_xll.BInterpol('Base CDI'!$H$4:$H$28,'Base CDI'!$I$4:$I$29,S679,"Cubic","Extrapolate=Linear","MultiX=Average","Skip=True","Sort=True")</f>
        <v>13.023947142045669</v>
      </c>
    </row>
    <row r="680" spans="16:21" x14ac:dyDescent="0.25">
      <c r="P680" s="10">
        <v>35500</v>
      </c>
      <c r="Q680">
        <v>2.6154790000000001</v>
      </c>
      <c r="S680" s="42">
        <f t="shared" ca="1" si="16"/>
        <v>46700</v>
      </c>
      <c r="T680" s="43">
        <f ca="1">_xll.BInterpol('Base CDI'!$H$4:$H$28,'Base CDI'!$J$4:$J$29,S680,"Cubic","Extrapolate=Linear","MultiX=Average","Skip=True","Sort=True")</f>
        <v>13.038483873839938</v>
      </c>
      <c r="U680" s="43">
        <f ca="1">_xll.BInterpol('Base CDI'!$H$4:$H$28,'Base CDI'!$I$4:$I$29,S680,"Cubic","Extrapolate=Linear","MultiX=Average","Skip=True","Sort=True")</f>
        <v>13.022883413977645</v>
      </c>
    </row>
    <row r="681" spans="16:21" x14ac:dyDescent="0.25">
      <c r="P681" s="10">
        <v>35501</v>
      </c>
      <c r="Q681">
        <v>2.6177199999999998</v>
      </c>
      <c r="S681" s="42">
        <f t="shared" ca="1" si="16"/>
        <v>46701</v>
      </c>
      <c r="T681" s="43">
        <f ca="1">_xll.BInterpol('Base CDI'!$H$4:$H$28,'Base CDI'!$J$4:$J$29,S681,"Cubic","Extrapolate=Linear","MultiX=Average","Skip=True","Sort=True")</f>
        <v>13.03734887098917</v>
      </c>
      <c r="U681" s="43">
        <f ca="1">_xll.BInterpol('Base CDI'!$H$4:$H$28,'Base CDI'!$I$4:$I$29,S681,"Cubic","Extrapolate=Linear","MultiX=Average","Skip=True","Sort=True")</f>
        <v>13.021826550301769</v>
      </c>
    </row>
    <row r="682" spans="16:21" x14ac:dyDescent="0.25">
      <c r="P682" s="10">
        <v>35502</v>
      </c>
      <c r="Q682">
        <v>2.6199530000000002</v>
      </c>
      <c r="S682" s="42">
        <f t="shared" ca="1" si="16"/>
        <v>46702</v>
      </c>
      <c r="T682" s="43">
        <f ca="1">_xll.BInterpol('Base CDI'!$H$4:$H$28,'Base CDI'!$J$4:$J$29,S682,"Cubic","Extrapolate=Linear","MultiX=Average","Skip=True","Sort=True")</f>
        <v>13.03622097657386</v>
      </c>
      <c r="U682" s="43">
        <f ca="1">_xll.BInterpol('Base CDI'!$H$4:$H$28,'Base CDI'!$I$4:$I$29,S682,"Cubic","Extrapolate=Linear","MultiX=Average","Skip=True","Sort=True")</f>
        <v>13.020776552838603</v>
      </c>
    </row>
    <row r="683" spans="16:21" x14ac:dyDescent="0.25">
      <c r="P683" s="10">
        <v>35503</v>
      </c>
      <c r="Q683">
        <v>2.622198</v>
      </c>
      <c r="S683" s="42">
        <f t="shared" ca="1" si="16"/>
        <v>46703</v>
      </c>
      <c r="T683" s="43">
        <f ca="1">_xll.BInterpol('Base CDI'!$H$4:$H$28,'Base CDI'!$J$4:$J$29,S683,"Cubic","Extrapolate=Linear","MultiX=Average","Skip=True","Sort=True")</f>
        <v>13.03510020527883</v>
      </c>
      <c r="U683" s="43">
        <f ca="1">_xll.BInterpol('Base CDI'!$H$4:$H$28,'Base CDI'!$I$4:$I$29,S683,"Cubic","Extrapolate=Linear","MultiX=Average","Skip=True","Sort=True")</f>
        <v>13.019733423408701</v>
      </c>
    </row>
    <row r="684" spans="16:21" x14ac:dyDescent="0.25">
      <c r="P684" s="10">
        <v>35506</v>
      </c>
      <c r="Q684">
        <v>2.624444</v>
      </c>
      <c r="S684" s="42">
        <f t="shared" ca="1" si="16"/>
        <v>46704</v>
      </c>
      <c r="T684" s="43">
        <f ca="1">_xll.BInterpol('Base CDI'!$H$4:$H$28,'Base CDI'!$J$4:$J$29,S684,"Cubic","Extrapolate=Linear","MultiX=Average","Skip=True","Sort=True")</f>
        <v>13.033986571788901</v>
      </c>
      <c r="U684" s="43">
        <f ca="1">_xll.BInterpol('Base CDI'!$H$4:$H$28,'Base CDI'!$I$4:$I$29,S684,"Cubic","Extrapolate=Linear","MultiX=Average","Skip=True","Sort=True")</f>
        <v>13.018697163832622</v>
      </c>
    </row>
    <row r="685" spans="16:21" x14ac:dyDescent="0.25">
      <c r="P685" s="10">
        <v>35507</v>
      </c>
      <c r="Q685">
        <v>2.6266919999999998</v>
      </c>
      <c r="S685" s="42">
        <f t="shared" ca="1" si="16"/>
        <v>46705</v>
      </c>
      <c r="T685" s="43">
        <f ca="1">_xll.BInterpol('Base CDI'!$H$4:$H$28,'Base CDI'!$J$4:$J$29,S685,"Cubic","Extrapolate=Linear","MultiX=Average","Skip=True","Sort=True")</f>
        <v>13.032880090788895</v>
      </c>
      <c r="U685" s="43">
        <f ca="1">_xll.BInterpol('Base CDI'!$H$4:$H$28,'Base CDI'!$I$4:$I$29,S685,"Cubic","Extrapolate=Linear","MultiX=Average","Skip=True","Sort=True")</f>
        <v>13.017667775930923</v>
      </c>
    </row>
    <row r="686" spans="16:21" x14ac:dyDescent="0.25">
      <c r="P686" s="10">
        <v>35508</v>
      </c>
      <c r="Q686">
        <v>2.628943</v>
      </c>
      <c r="S686" s="42">
        <f t="shared" ca="1" si="16"/>
        <v>46706</v>
      </c>
      <c r="T686" s="43">
        <f ca="1">_xll.BInterpol('Base CDI'!$H$4:$H$28,'Base CDI'!$J$4:$J$29,S686,"Cubic","Extrapolate=Linear","MultiX=Average","Skip=True","Sort=True")</f>
        <v>13.031780776963634</v>
      </c>
      <c r="U686" s="43">
        <f ca="1">_xll.BInterpol('Base CDI'!$H$4:$H$28,'Base CDI'!$I$4:$I$29,S686,"Cubic","Extrapolate=Linear","MultiX=Average","Skip=True","Sort=True")</f>
        <v>13.016645261524161</v>
      </c>
    </row>
    <row r="687" spans="16:21" x14ac:dyDescent="0.25">
      <c r="P687" s="10">
        <v>35509</v>
      </c>
      <c r="Q687">
        <v>2.631186</v>
      </c>
      <c r="S687" s="42">
        <f t="shared" ca="1" si="16"/>
        <v>46707</v>
      </c>
      <c r="T687" s="43">
        <f ca="1">_xll.BInterpol('Base CDI'!$H$4:$H$28,'Base CDI'!$J$4:$J$29,S687,"Cubic","Extrapolate=Linear","MultiX=Average","Skip=True","Sort=True")</f>
        <v>13.030688644997941</v>
      </c>
      <c r="U687" s="43">
        <f ca="1">_xll.BInterpol('Base CDI'!$H$4:$H$28,'Base CDI'!$I$4:$I$29,S687,"Cubic","Extrapolate=Linear","MultiX=Average","Skip=True","Sort=True")</f>
        <v>13.015629622432895</v>
      </c>
    </row>
    <row r="688" spans="16:21" x14ac:dyDescent="0.25">
      <c r="P688" s="10">
        <v>35510</v>
      </c>
      <c r="Q688">
        <v>2.6334309999999999</v>
      </c>
      <c r="S688" s="42">
        <f t="shared" ca="1" si="16"/>
        <v>46708</v>
      </c>
      <c r="T688" s="43">
        <f ca="1">_xll.BInterpol('Base CDI'!$H$4:$H$28,'Base CDI'!$J$4:$J$29,S688,"Cubic","Extrapolate=Linear","MultiX=Average","Skip=True","Sort=True")</f>
        <v>13.029603709576634</v>
      </c>
      <c r="U688" s="43">
        <f ca="1">_xll.BInterpol('Base CDI'!$H$4:$H$28,'Base CDI'!$I$4:$I$29,S688,"Cubic","Extrapolate=Linear","MultiX=Average","Skip=True","Sort=True")</f>
        <v>13.014620860477681</v>
      </c>
    </row>
    <row r="689" spans="16:21" x14ac:dyDescent="0.25">
      <c r="P689" s="10">
        <v>35513</v>
      </c>
      <c r="Q689">
        <v>2.6356790000000001</v>
      </c>
      <c r="S689" s="42">
        <f t="shared" ca="1" si="16"/>
        <v>46709</v>
      </c>
      <c r="T689" s="43">
        <f ca="1">_xll.BInterpol('Base CDI'!$H$4:$H$28,'Base CDI'!$J$4:$J$29,S689,"Cubic","Extrapolate=Linear","MultiX=Average","Skip=True","Sort=True")</f>
        <v>13.028525985384539</v>
      </c>
      <c r="U689" s="43">
        <f ca="1">_xll.BInterpol('Base CDI'!$H$4:$H$28,'Base CDI'!$I$4:$I$29,S689,"Cubic","Extrapolate=Linear","MultiX=Average","Skip=True","Sort=True")</f>
        <v>13.013618977479076</v>
      </c>
    </row>
    <row r="690" spans="16:21" x14ac:dyDescent="0.25">
      <c r="P690" s="10">
        <v>35514</v>
      </c>
      <c r="Q690">
        <v>2.6379280000000001</v>
      </c>
      <c r="S690" s="42">
        <f t="shared" ca="1" si="16"/>
        <v>46710</v>
      </c>
      <c r="T690" s="43">
        <f ca="1">_xll.BInterpol('Base CDI'!$H$4:$H$28,'Base CDI'!$J$4:$J$29,S690,"Cubic","Extrapolate=Linear","MultiX=Average","Skip=True","Sort=True")</f>
        <v>13.027455487106474</v>
      </c>
      <c r="U690" s="43">
        <f ca="1">_xll.BInterpol('Base CDI'!$H$4:$H$28,'Base CDI'!$I$4:$I$29,S690,"Cubic","Extrapolate=Linear","MultiX=Average","Skip=True","Sort=True")</f>
        <v>13.01262397525764</v>
      </c>
    </row>
    <row r="691" spans="16:21" x14ac:dyDescent="0.25">
      <c r="P691" s="10">
        <v>35515</v>
      </c>
      <c r="Q691">
        <v>2.6401780000000001</v>
      </c>
      <c r="S691" s="42">
        <f t="shared" ca="1" si="16"/>
        <v>46711</v>
      </c>
      <c r="T691" s="43">
        <f ca="1">_xll.BInterpol('Base CDI'!$H$4:$H$28,'Base CDI'!$J$4:$J$29,S691,"Cubic","Extrapolate=Linear","MultiX=Average","Skip=True","Sort=True")</f>
        <v>13.026392229427262</v>
      </c>
      <c r="U691" s="43">
        <f ca="1">_xll.BInterpol('Base CDI'!$H$4:$H$28,'Base CDI'!$I$4:$I$29,S691,"Cubic","Extrapolate=Linear","MultiX=Average","Skip=True","Sort=True")</f>
        <v>13.011635855633928</v>
      </c>
    </row>
    <row r="692" spans="16:21" x14ac:dyDescent="0.25">
      <c r="P692" s="10">
        <v>35520</v>
      </c>
      <c r="Q692">
        <v>2.6424310000000002</v>
      </c>
      <c r="S692" s="42">
        <f t="shared" ca="1" si="16"/>
        <v>46712</v>
      </c>
      <c r="T692" s="43">
        <f ca="1">_xll.BInterpol('Base CDI'!$H$4:$H$28,'Base CDI'!$J$4:$J$29,S692,"Cubic","Extrapolate=Linear","MultiX=Average","Skip=True","Sort=True")</f>
        <v>13.025336227031728</v>
      </c>
      <c r="U692" s="43">
        <f ca="1">_xll.BInterpol('Base CDI'!$H$4:$H$28,'Base CDI'!$I$4:$I$29,S692,"Cubic","Extrapolate=Linear","MultiX=Average","Skip=True","Sort=True")</f>
        <v>13.010654620428499</v>
      </c>
    </row>
    <row r="693" spans="16:21" x14ac:dyDescent="0.25">
      <c r="P693" s="10">
        <v>35521</v>
      </c>
      <c r="Q693">
        <v>2.644431</v>
      </c>
      <c r="S693" s="42">
        <f t="shared" ca="1" si="16"/>
        <v>46713</v>
      </c>
      <c r="T693" s="43">
        <f ca="1">_xll.BInterpol('Base CDI'!$H$4:$H$28,'Base CDI'!$J$4:$J$29,S693,"Cubic","Extrapolate=Linear","MultiX=Average","Skip=True","Sort=True")</f>
        <v>13.024287494604689</v>
      </c>
      <c r="U693" s="43">
        <f ca="1">_xll.BInterpol('Base CDI'!$H$4:$H$28,'Base CDI'!$I$4:$I$29,S693,"Cubic","Extrapolate=Linear","MultiX=Average","Skip=True","Sort=True")</f>
        <v>13.009680271461908</v>
      </c>
    </row>
    <row r="694" spans="16:21" x14ac:dyDescent="0.25">
      <c r="P694" s="10">
        <v>35522</v>
      </c>
      <c r="Q694">
        <v>2.6464319999999999</v>
      </c>
      <c r="S694" s="42">
        <f t="shared" ca="1" si="16"/>
        <v>46714</v>
      </c>
      <c r="T694" s="43">
        <f ca="1">_xll.BInterpol('Base CDI'!$H$4:$H$28,'Base CDI'!$J$4:$J$29,S694,"Cubic","Extrapolate=Linear","MultiX=Average","Skip=True","Sort=True")</f>
        <v>13.023246046830968</v>
      </c>
      <c r="U694" s="43">
        <f ca="1">_xll.BInterpol('Base CDI'!$H$4:$H$28,'Base CDI'!$I$4:$I$29,S694,"Cubic","Extrapolate=Linear","MultiX=Average","Skip=True","Sort=True")</f>
        <v>13.008712810554714</v>
      </c>
    </row>
    <row r="695" spans="16:21" x14ac:dyDescent="0.25">
      <c r="P695" s="10">
        <v>35523</v>
      </c>
      <c r="Q695">
        <v>2.648434</v>
      </c>
      <c r="S695" s="42">
        <f t="shared" ca="1" si="16"/>
        <v>46715</v>
      </c>
      <c r="T695" s="43">
        <f ca="1">_xll.BInterpol('Base CDI'!$H$4:$H$28,'Base CDI'!$J$4:$J$29,S695,"Cubic","Extrapolate=Linear","MultiX=Average","Skip=True","Sort=True")</f>
        <v>13.022211898395387</v>
      </c>
      <c r="U695" s="43">
        <f ca="1">_xll.BInterpol('Base CDI'!$H$4:$H$28,'Base CDI'!$I$4:$I$29,S695,"Cubic","Extrapolate=Linear","MultiX=Average","Skip=True","Sort=True")</f>
        <v>13.007752239527475</v>
      </c>
    </row>
    <row r="696" spans="16:21" x14ac:dyDescent="0.25">
      <c r="P696" s="10">
        <v>35524</v>
      </c>
      <c r="Q696">
        <v>2.6504379999999998</v>
      </c>
      <c r="S696" s="42">
        <f t="shared" ca="1" si="16"/>
        <v>46716</v>
      </c>
      <c r="T696" s="43">
        <f ca="1">_xll.BInterpol('Base CDI'!$H$4:$H$28,'Base CDI'!$J$4:$J$29,S696,"Cubic","Extrapolate=Linear","MultiX=Average","Skip=True","Sort=True")</f>
        <v>13.021185063982768</v>
      </c>
      <c r="U696" s="43">
        <f ca="1">_xll.BInterpol('Base CDI'!$H$4:$H$28,'Base CDI'!$I$4:$I$29,S696,"Cubic","Extrapolate=Linear","MultiX=Average","Skip=True","Sort=True")</f>
        <v>13.00679856020075</v>
      </c>
    </row>
    <row r="697" spans="16:21" x14ac:dyDescent="0.25">
      <c r="P697" s="10">
        <v>35527</v>
      </c>
      <c r="Q697">
        <v>2.6524619999999999</v>
      </c>
      <c r="S697" s="42">
        <f t="shared" ca="1" si="16"/>
        <v>46717</v>
      </c>
      <c r="T697" s="43">
        <f ca="1">_xll.BInterpol('Base CDI'!$H$4:$H$28,'Base CDI'!$J$4:$J$29,S697,"Cubic","Extrapolate=Linear","MultiX=Average","Skip=True","Sort=True")</f>
        <v>13.020165558277933</v>
      </c>
      <c r="U697" s="43">
        <f ca="1">_xll.BInterpol('Base CDI'!$H$4:$H$28,'Base CDI'!$I$4:$I$29,S697,"Cubic","Extrapolate=Linear","MultiX=Average","Skip=True","Sort=True")</f>
        <v>13.005851774395092</v>
      </c>
    </row>
    <row r="698" spans="16:21" x14ac:dyDescent="0.25">
      <c r="P698" s="10">
        <v>35528</v>
      </c>
      <c r="Q698">
        <v>2.6545130000000001</v>
      </c>
      <c r="S698" s="42">
        <f t="shared" ca="1" si="16"/>
        <v>46718</v>
      </c>
      <c r="T698" s="43">
        <f ca="1">_xll.BInterpol('Base CDI'!$H$4:$H$28,'Base CDI'!$J$4:$J$29,S698,"Cubic","Extrapolate=Linear","MultiX=Average","Skip=True","Sort=True")</f>
        <v>13.019153395965702</v>
      </c>
      <c r="U698" s="43">
        <f ca="1">_xll.BInterpol('Base CDI'!$H$4:$H$28,'Base CDI'!$I$4:$I$29,S698,"Cubic","Extrapolate=Linear","MultiX=Average","Skip=True","Sort=True")</f>
        <v>13.004911883931062</v>
      </c>
    </row>
    <row r="699" spans="16:21" x14ac:dyDescent="0.25">
      <c r="P699" s="10">
        <v>35529</v>
      </c>
      <c r="Q699">
        <v>2.6566450000000001</v>
      </c>
      <c r="S699" s="42">
        <f t="shared" ca="1" si="16"/>
        <v>46719</v>
      </c>
      <c r="T699" s="43">
        <f ca="1">_xll.BInterpol('Base CDI'!$H$4:$H$28,'Base CDI'!$J$4:$J$29,S699,"Cubic","Extrapolate=Linear","MultiX=Average","Skip=True","Sort=True")</f>
        <v>13.018148591730899</v>
      </c>
      <c r="U699" s="43">
        <f ca="1">_xll.BInterpol('Base CDI'!$H$4:$H$28,'Base CDI'!$I$4:$I$29,S699,"Cubic","Extrapolate=Linear","MultiX=Average","Skip=True","Sort=True")</f>
        <v>13.003978890629215</v>
      </c>
    </row>
    <row r="700" spans="16:21" x14ac:dyDescent="0.25">
      <c r="P700" s="10">
        <v>35530</v>
      </c>
      <c r="Q700">
        <v>2.6587350000000001</v>
      </c>
      <c r="S700" s="42">
        <f t="shared" ca="1" si="16"/>
        <v>46720</v>
      </c>
      <c r="T700" s="43">
        <f ca="1">_xll.BInterpol('Base CDI'!$H$4:$H$28,'Base CDI'!$J$4:$J$29,S700,"Cubic","Extrapolate=Linear","MultiX=Average","Skip=True","Sort=True")</f>
        <v>13.017151160258344</v>
      </c>
      <c r="U700" s="43">
        <f ca="1">_xll.BInterpol('Base CDI'!$H$4:$H$28,'Base CDI'!$I$4:$I$29,S700,"Cubic","Extrapolate=Linear","MultiX=Average","Skip=True","Sort=True")</f>
        <v>13.00305279631011</v>
      </c>
    </row>
    <row r="701" spans="16:21" x14ac:dyDescent="0.25">
      <c r="P701" s="10">
        <v>35531</v>
      </c>
      <c r="Q701">
        <v>2.6609060000000002</v>
      </c>
      <c r="S701" s="42">
        <f t="shared" ca="1" si="16"/>
        <v>46721</v>
      </c>
      <c r="T701" s="43">
        <f ca="1">_xll.BInterpol('Base CDI'!$H$4:$H$28,'Base CDI'!$J$4:$J$29,S701,"Cubic","Extrapolate=Linear","MultiX=Average","Skip=True","Sort=True")</f>
        <v>13.016161116232858</v>
      </c>
      <c r="U701" s="43">
        <f ca="1">_xll.BInterpol('Base CDI'!$H$4:$H$28,'Base CDI'!$I$4:$I$29,S701,"Cubic","Extrapolate=Linear","MultiX=Average","Skip=True","Sort=True")</f>
        <v>13.002133602794304</v>
      </c>
    </row>
    <row r="702" spans="16:21" x14ac:dyDescent="0.25">
      <c r="P702" s="10">
        <v>35534</v>
      </c>
      <c r="Q702">
        <v>2.663097</v>
      </c>
      <c r="S702" s="42">
        <f t="shared" ca="1" si="16"/>
        <v>46722</v>
      </c>
      <c r="T702" s="43">
        <f ca="1">_xll.BInterpol('Base CDI'!$H$4:$H$28,'Base CDI'!$J$4:$J$29,S702,"Cubic","Extrapolate=Linear","MultiX=Average","Skip=True","Sort=True")</f>
        <v>13.015178474339265</v>
      </c>
      <c r="U702" s="43">
        <f ca="1">_xll.BInterpol('Base CDI'!$H$4:$H$28,'Base CDI'!$I$4:$I$29,S702,"Cubic","Extrapolate=Linear","MultiX=Average","Skip=True","Sort=True")</f>
        <v>13.001221311902356</v>
      </c>
    </row>
    <row r="703" spans="16:21" x14ac:dyDescent="0.25">
      <c r="P703" s="10">
        <v>35535</v>
      </c>
      <c r="Q703">
        <v>2.6652809999999998</v>
      </c>
      <c r="S703" s="42">
        <f t="shared" ca="1" si="16"/>
        <v>46723</v>
      </c>
      <c r="T703" s="43">
        <f ca="1">_xll.BInterpol('Base CDI'!$H$4:$H$28,'Base CDI'!$J$4:$J$29,S703,"Cubic","Extrapolate=Linear","MultiX=Average","Skip=True","Sort=True")</f>
        <v>13.014203249262387</v>
      </c>
      <c r="U703" s="43">
        <f ca="1">_xll.BInterpol('Base CDI'!$H$4:$H$28,'Base CDI'!$I$4:$I$29,S703,"Cubic","Extrapolate=Linear","MultiX=Average","Skip=True","Sort=True")</f>
        <v>13.000315925454821</v>
      </c>
    </row>
    <row r="704" spans="16:21" x14ac:dyDescent="0.25">
      <c r="P704" s="10">
        <v>35536</v>
      </c>
      <c r="Q704">
        <v>2.667395</v>
      </c>
      <c r="S704" s="42">
        <f t="shared" ca="1" si="16"/>
        <v>46724</v>
      </c>
      <c r="T704" s="43">
        <f ca="1">_xll.BInterpol('Base CDI'!$H$4:$H$28,'Base CDI'!$J$4:$J$29,S704,"Cubic","Extrapolate=Linear","MultiX=Average","Skip=True","Sort=True")</f>
        <v>13.013235455687042</v>
      </c>
      <c r="U704" s="43">
        <f ca="1">_xll.BInterpol('Base CDI'!$H$4:$H$28,'Base CDI'!$I$4:$I$29,S704,"Cubic","Extrapolate=Linear","MultiX=Average","Skip=True","Sort=True")</f>
        <v>12.999417445272258</v>
      </c>
    </row>
    <row r="705" spans="16:21" x14ac:dyDescent="0.25">
      <c r="P705" s="10">
        <v>35537</v>
      </c>
      <c r="Q705">
        <v>2.6695470000000001</v>
      </c>
      <c r="S705" s="42">
        <f t="shared" ca="1" si="16"/>
        <v>46725</v>
      </c>
      <c r="T705" s="43">
        <f ca="1">_xll.BInterpol('Base CDI'!$H$4:$H$28,'Base CDI'!$J$4:$J$29,S705,"Cubic","Extrapolate=Linear","MultiX=Average","Skip=True","Sort=True")</f>
        <v>13.012275108298056</v>
      </c>
      <c r="U705" s="43">
        <f ca="1">_xll.BInterpol('Base CDI'!$H$4:$H$28,'Base CDI'!$I$4:$I$29,S705,"Cubic","Extrapolate=Linear","MultiX=Average","Skip=True","Sort=True")</f>
        <v>12.998525873175224</v>
      </c>
    </row>
    <row r="706" spans="16:21" x14ac:dyDescent="0.25">
      <c r="P706" s="10">
        <v>35538</v>
      </c>
      <c r="Q706">
        <v>2.671745</v>
      </c>
      <c r="S706" s="42">
        <f t="shared" ca="1" si="16"/>
        <v>46726</v>
      </c>
      <c r="T706" s="43">
        <f ca="1">_xll.BInterpol('Base CDI'!$H$4:$H$28,'Base CDI'!$J$4:$J$29,S706,"Cubic","Extrapolate=Linear","MultiX=Average","Skip=True","Sort=True")</f>
        <v>13.011322221780247</v>
      </c>
      <c r="U706" s="43">
        <f ca="1">_xll.BInterpol('Base CDI'!$H$4:$H$28,'Base CDI'!$I$4:$I$29,S706,"Cubic","Extrapolate=Linear","MultiX=Average","Skip=True","Sort=True")</f>
        <v>12.997641210984275</v>
      </c>
    </row>
    <row r="707" spans="16:21" x14ac:dyDescent="0.25">
      <c r="P707" s="10">
        <v>35542</v>
      </c>
      <c r="Q707">
        <v>2.6738469999999999</v>
      </c>
      <c r="S707" s="42">
        <f t="shared" ca="1" si="16"/>
        <v>46727</v>
      </c>
      <c r="T707" s="43">
        <f ca="1">_xll.BInterpol('Base CDI'!$H$4:$H$28,'Base CDI'!$J$4:$J$29,S707,"Cubic","Extrapolate=Linear","MultiX=Average","Skip=True","Sort=True")</f>
        <v>13.010376810818439</v>
      </c>
      <c r="U707" s="43">
        <f ca="1">_xll.BInterpol('Base CDI'!$H$4:$H$28,'Base CDI'!$I$4:$I$29,S707,"Cubic","Extrapolate=Linear","MultiX=Average","Skip=True","Sort=True")</f>
        <v>12.99676346051997</v>
      </c>
    </row>
    <row r="708" spans="16:21" x14ac:dyDescent="0.25">
      <c r="P708" s="10">
        <v>35543</v>
      </c>
      <c r="Q708">
        <v>2.6759059999999999</v>
      </c>
      <c r="S708" s="42">
        <f t="shared" ca="1" si="16"/>
        <v>46728</v>
      </c>
      <c r="T708" s="43">
        <f ca="1">_xll.BInterpol('Base CDI'!$H$4:$H$28,'Base CDI'!$J$4:$J$29,S708,"Cubic","Extrapolate=Linear","MultiX=Average","Skip=True","Sort=True")</f>
        <v>13.009438890097453</v>
      </c>
      <c r="U708" s="43">
        <f ca="1">_xll.BInterpol('Base CDI'!$H$4:$H$28,'Base CDI'!$I$4:$I$29,S708,"Cubic","Extrapolate=Linear","MultiX=Average","Skip=True","Sort=True")</f>
        <v>12.995892623602867</v>
      </c>
    </row>
    <row r="709" spans="16:21" x14ac:dyDescent="0.25">
      <c r="P709" s="10">
        <v>35544</v>
      </c>
      <c r="Q709">
        <v>2.6779389999999998</v>
      </c>
      <c r="S709" s="42">
        <f t="shared" ca="1" si="16"/>
        <v>46729</v>
      </c>
      <c r="T709" s="43">
        <f ca="1">_xll.BInterpol('Base CDI'!$H$4:$H$28,'Base CDI'!$J$4:$J$29,S709,"Cubic","Extrapolate=Linear","MultiX=Average","Skip=True","Sort=True")</f>
        <v>13.008508474302111</v>
      </c>
      <c r="U709" s="43">
        <f ca="1">_xll.BInterpol('Base CDI'!$H$4:$H$28,'Base CDI'!$I$4:$I$29,S709,"Cubic","Extrapolate=Linear","MultiX=Average","Skip=True","Sort=True")</f>
        <v>12.995028702053522</v>
      </c>
    </row>
    <row r="710" spans="16:21" x14ac:dyDescent="0.25">
      <c r="P710" s="10">
        <v>35545</v>
      </c>
      <c r="Q710">
        <v>2.6799659999999998</v>
      </c>
      <c r="S710" s="42">
        <f t="shared" ca="1" si="16"/>
        <v>46730</v>
      </c>
      <c r="T710" s="43">
        <f ca="1">_xll.BInterpol('Base CDI'!$H$4:$H$28,'Base CDI'!$J$4:$J$29,S710,"Cubic","Extrapolate=Linear","MultiX=Average","Skip=True","Sort=True")</f>
        <v>13.007585578117233</v>
      </c>
      <c r="U710" s="43">
        <f ca="1">_xll.BInterpol('Base CDI'!$H$4:$H$28,'Base CDI'!$I$4:$I$29,S710,"Cubic","Extrapolate=Linear","MultiX=Average","Skip=True","Sort=True")</f>
        <v>12.994171697692494</v>
      </c>
    </row>
    <row r="711" spans="16:21" x14ac:dyDescent="0.25">
      <c r="P711" s="10">
        <v>35548</v>
      </c>
      <c r="Q711">
        <v>2.6820029999999999</v>
      </c>
      <c r="S711" s="42">
        <f t="shared" ca="1" si="16"/>
        <v>46731</v>
      </c>
      <c r="T711" s="43">
        <f ca="1">_xll.BInterpol('Base CDI'!$H$4:$H$28,'Base CDI'!$J$4:$J$29,S711,"Cubic","Extrapolate=Linear","MultiX=Average","Skip=True","Sort=True")</f>
        <v>13.006670216227644</v>
      </c>
      <c r="U711" s="43">
        <f ca="1">_xll.BInterpol('Base CDI'!$H$4:$H$28,'Base CDI'!$I$4:$I$29,S711,"Cubic","Extrapolate=Linear","MultiX=Average","Skip=True","Sort=True")</f>
        <v>12.993321612340338</v>
      </c>
    </row>
    <row r="712" spans="16:21" x14ac:dyDescent="0.25">
      <c r="P712" s="10">
        <v>35549</v>
      </c>
      <c r="Q712">
        <v>2.68405</v>
      </c>
      <c r="S712" s="42">
        <f t="shared" ca="1" si="16"/>
        <v>46732</v>
      </c>
      <c r="T712" s="43">
        <f ca="1">_xll.BInterpol('Base CDI'!$H$4:$H$28,'Base CDI'!$J$4:$J$29,S712,"Cubic","Extrapolate=Linear","MultiX=Average","Skip=True","Sort=True")</f>
        <v>13.005762403318164</v>
      </c>
      <c r="U712" s="43">
        <f ca="1">_xll.BInterpol('Base CDI'!$H$4:$H$28,'Base CDI'!$I$4:$I$29,S712,"Cubic","Extrapolate=Linear","MultiX=Average","Skip=True","Sort=True")</f>
        <v>12.992478447817614</v>
      </c>
    </row>
    <row r="713" spans="16:21" x14ac:dyDescent="0.25">
      <c r="P713" s="10">
        <v>35550</v>
      </c>
      <c r="Q713">
        <v>2.686099</v>
      </c>
      <c r="S713" s="42">
        <f t="shared" ca="1" si="16"/>
        <v>46733</v>
      </c>
      <c r="T713" s="43">
        <f ca="1">_xll.BInterpol('Base CDI'!$H$4:$H$28,'Base CDI'!$J$4:$J$29,S713,"Cubic","Extrapolate=Linear","MultiX=Average","Skip=True","Sort=True")</f>
        <v>13.004862154073612</v>
      </c>
      <c r="U713" s="43">
        <f ca="1">_xll.BInterpol('Base CDI'!$H$4:$H$28,'Base CDI'!$I$4:$I$29,S713,"Cubic","Extrapolate=Linear","MultiX=Average","Skip=True","Sort=True")</f>
        <v>12.991642205944878</v>
      </c>
    </row>
    <row r="714" spans="16:21" x14ac:dyDescent="0.25">
      <c r="P714" s="10">
        <v>35552</v>
      </c>
      <c r="Q714">
        <v>2.6882299999999999</v>
      </c>
      <c r="S714" s="42">
        <f t="shared" ca="1" si="16"/>
        <v>46734</v>
      </c>
      <c r="T714" s="43">
        <f ca="1">_xll.BInterpol('Base CDI'!$H$4:$H$28,'Base CDI'!$J$4:$J$29,S714,"Cubic","Extrapolate=Linear","MultiX=Average","Skip=True","Sort=True")</f>
        <v>13.003969483178814</v>
      </c>
      <c r="U714" s="43">
        <f ca="1">_xll.BInterpol('Base CDI'!$H$4:$H$28,'Base CDI'!$I$4:$I$29,S714,"Cubic","Extrapolate=Linear","MultiX=Average","Skip=True","Sort=True")</f>
        <v>12.990812888542688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7">S714+1</f>
        <v>46735</v>
      </c>
      <c r="T715" s="43">
        <f ca="1">_xll.BInterpol('Base CDI'!$H$4:$H$28,'Base CDI'!$J$4:$J$29,S715,"Cubic","Extrapolate=Linear","MultiX=Average","Skip=True","Sort=True")</f>
        <v>13.003084405318589</v>
      </c>
      <c r="U715" s="43">
        <f ca="1">_xll.BInterpol('Base CDI'!$H$4:$H$28,'Base CDI'!$I$4:$I$29,S715,"Cubic","Extrapolate=Linear","MultiX=Average","Skip=True","Sort=True")</f>
        <v>12.989990497431601</v>
      </c>
    </row>
    <row r="716" spans="16:21" x14ac:dyDescent="0.25">
      <c r="P716" s="10">
        <v>35556</v>
      </c>
      <c r="Q716">
        <v>2.6924519999999998</v>
      </c>
      <c r="S716" s="42">
        <f t="shared" ca="1" si="17"/>
        <v>46736</v>
      </c>
      <c r="T716" s="43">
        <f ca="1">_xll.BInterpol('Base CDI'!$H$4:$H$28,'Base CDI'!$J$4:$J$29,S716,"Cubic","Extrapolate=Linear","MultiX=Average","Skip=True","Sort=True")</f>
        <v>13.00220693517776</v>
      </c>
      <c r="U716" s="43">
        <f ca="1">_xll.BInterpol('Base CDI'!$H$4:$H$28,'Base CDI'!$I$4:$I$29,S716,"Cubic","Extrapolate=Linear","MultiX=Average","Skip=True","Sort=True")</f>
        <v>12.989175034432176</v>
      </c>
    </row>
    <row r="717" spans="16:21" x14ac:dyDescent="0.25">
      <c r="P717" s="10">
        <v>35557</v>
      </c>
      <c r="Q717">
        <v>2.6945700000000001</v>
      </c>
      <c r="S717" s="42">
        <f t="shared" ca="1" si="17"/>
        <v>46737</v>
      </c>
      <c r="T717" s="43">
        <f ca="1">_xll.BInterpol('Base CDI'!$H$4:$H$28,'Base CDI'!$J$4:$J$29,S717,"Cubic","Extrapolate=Linear","MultiX=Average","Skip=True","Sort=True")</f>
        <v>13.001337087441147</v>
      </c>
      <c r="U717" s="43">
        <f ca="1">_xll.BInterpol('Base CDI'!$H$4:$H$28,'Base CDI'!$I$4:$I$29,S717,"Cubic","Extrapolate=Linear","MultiX=Average","Skip=True","Sort=True")</f>
        <v>12.988366501364967</v>
      </c>
    </row>
    <row r="718" spans="16:21" x14ac:dyDescent="0.25">
      <c r="P718" s="10">
        <v>35558</v>
      </c>
      <c r="Q718">
        <v>2.6966890000000001</v>
      </c>
      <c r="S718" s="42">
        <f t="shared" ca="1" si="17"/>
        <v>46738</v>
      </c>
      <c r="T718" s="43">
        <f ca="1">_xll.BInterpol('Base CDI'!$H$4:$H$28,'Base CDI'!$J$4:$J$29,S718,"Cubic","Extrapolate=Linear","MultiX=Average","Skip=True","Sort=True")</f>
        <v>13.000474876793575</v>
      </c>
      <c r="U718" s="43">
        <f ca="1">_xll.BInterpol('Base CDI'!$H$4:$H$28,'Base CDI'!$I$4:$I$29,S718,"Cubic","Extrapolate=Linear","MultiX=Average","Skip=True","Sort=True")</f>
        <v>12.987564900050534</v>
      </c>
    </row>
    <row r="719" spans="16:21" x14ac:dyDescent="0.25">
      <c r="P719" s="10">
        <v>35559</v>
      </c>
      <c r="Q719">
        <v>2.6988110000000001</v>
      </c>
      <c r="S719" s="42">
        <f t="shared" ca="1" si="17"/>
        <v>46739</v>
      </c>
      <c r="T719" s="43">
        <f ca="1">_xll.BInterpol('Base CDI'!$H$4:$H$28,'Base CDI'!$J$4:$J$29,S719,"Cubic","Extrapolate=Linear","MultiX=Average","Skip=True","Sort=True")</f>
        <v>12.999620317919863</v>
      </c>
      <c r="U719" s="43">
        <f ca="1">_xll.BInterpol('Base CDI'!$H$4:$H$28,'Base CDI'!$I$4:$I$29,S719,"Cubic","Extrapolate=Linear","MultiX=Average","Skip=True","Sort=True")</f>
        <v>12.986770232309436</v>
      </c>
    </row>
    <row r="720" spans="16:21" x14ac:dyDescent="0.25">
      <c r="P720" s="10">
        <v>35562</v>
      </c>
      <c r="Q720">
        <v>2.700952</v>
      </c>
      <c r="S720" s="42">
        <f t="shared" ca="1" si="17"/>
        <v>46740</v>
      </c>
      <c r="T720" s="43">
        <f ca="1">_xll.BInterpol('Base CDI'!$H$4:$H$28,'Base CDI'!$J$4:$J$29,S720,"Cubic","Extrapolate=Linear","MultiX=Average","Skip=True","Sort=True")</f>
        <v>12.998773425504833</v>
      </c>
      <c r="U720" s="43">
        <f ca="1">_xll.BInterpol('Base CDI'!$H$4:$H$28,'Base CDI'!$I$4:$I$29,S720,"Cubic","Extrapolate=Linear","MultiX=Average","Skip=True","Sort=True")</f>
        <v>12.985982499962226</v>
      </c>
    </row>
    <row r="721" spans="16:21" x14ac:dyDescent="0.25">
      <c r="P721" s="10">
        <v>35563</v>
      </c>
      <c r="Q721">
        <v>2.7030859999999999</v>
      </c>
      <c r="S721" s="42">
        <f t="shared" ca="1" si="17"/>
        <v>46741</v>
      </c>
      <c r="T721" s="43">
        <f ca="1">_xll.BInterpol('Base CDI'!$H$4:$H$28,'Base CDI'!$J$4:$J$29,S721,"Cubic","Extrapolate=Linear","MultiX=Average","Skip=True","Sort=True")</f>
        <v>12.997934214233306</v>
      </c>
      <c r="U721" s="43">
        <f ca="1">_xll.BInterpol('Base CDI'!$H$4:$H$28,'Base CDI'!$I$4:$I$29,S721,"Cubic","Extrapolate=Linear","MultiX=Average","Skip=True","Sort=True")</f>
        <v>12.985201704829464</v>
      </c>
    </row>
    <row r="722" spans="16:21" x14ac:dyDescent="0.25">
      <c r="P722" s="10">
        <v>35564</v>
      </c>
      <c r="Q722">
        <v>2.7052209999999999</v>
      </c>
      <c r="S722" s="42">
        <f t="shared" ca="1" si="17"/>
        <v>46742</v>
      </c>
      <c r="T722" s="43">
        <f ca="1">_xll.BInterpol('Base CDI'!$H$4:$H$28,'Base CDI'!$J$4:$J$29,S722,"Cubic","Extrapolate=Linear","MultiX=Average","Skip=True","Sort=True")</f>
        <v>12.997102698790105</v>
      </c>
      <c r="U722" s="43">
        <f ca="1">_xll.BInterpol('Base CDI'!$H$4:$H$28,'Base CDI'!$I$4:$I$29,S722,"Cubic","Extrapolate=Linear","MultiX=Average","Skip=True","Sort=True")</f>
        <v>12.984427848731709</v>
      </c>
    </row>
    <row r="723" spans="16:21" x14ac:dyDescent="0.25">
      <c r="P723" s="10">
        <v>35565</v>
      </c>
      <c r="Q723">
        <v>2.7073580000000002</v>
      </c>
      <c r="S723" s="42">
        <f t="shared" ca="1" si="17"/>
        <v>46743</v>
      </c>
      <c r="T723" s="43">
        <f ca="1">_xll.BInterpol('Base CDI'!$H$4:$H$28,'Base CDI'!$J$4:$J$29,S723,"Cubic","Extrapolate=Linear","MultiX=Average","Skip=True","Sort=True")</f>
        <v>12.996278893860053</v>
      </c>
      <c r="U723" s="43">
        <f ca="1">_xll.BInterpol('Base CDI'!$H$4:$H$28,'Base CDI'!$I$4:$I$29,S723,"Cubic","Extrapolate=Linear","MultiX=Average","Skip=True","Sort=True")</f>
        <v>12.983660933489515</v>
      </c>
    </row>
    <row r="724" spans="16:21" x14ac:dyDescent="0.25">
      <c r="P724" s="10">
        <v>35566</v>
      </c>
      <c r="Q724">
        <v>2.7094969999999998</v>
      </c>
      <c r="S724" s="42">
        <f t="shared" ca="1" si="17"/>
        <v>46744</v>
      </c>
      <c r="T724" s="43">
        <f ca="1">_xll.BInterpol('Base CDI'!$H$4:$H$28,'Base CDI'!$J$4:$J$29,S724,"Cubic","Extrapolate=Linear","MultiX=Average","Skip=True","Sort=True")</f>
        <v>12.995462814127968</v>
      </c>
      <c r="U724" s="43">
        <f ca="1">_xll.BInterpol('Base CDI'!$H$4:$H$28,'Base CDI'!$I$4:$I$29,S724,"Cubic","Extrapolate=Linear","MultiX=Average","Skip=True","Sort=True")</f>
        <v>12.982900960923443</v>
      </c>
    </row>
    <row r="725" spans="16:21" x14ac:dyDescent="0.25">
      <c r="P725" s="10">
        <v>35569</v>
      </c>
      <c r="Q725">
        <v>2.7116370000000001</v>
      </c>
      <c r="S725" s="42">
        <f t="shared" ca="1" si="17"/>
        <v>46745</v>
      </c>
      <c r="T725" s="43">
        <f ca="1">_xll.BInterpol('Base CDI'!$H$4:$H$28,'Base CDI'!$J$4:$J$29,S725,"Cubic","Extrapolate=Linear","MultiX=Average","Skip=True","Sort=True")</f>
        <v>12.994654474278676</v>
      </c>
      <c r="U725" s="43">
        <f ca="1">_xll.BInterpol('Base CDI'!$H$4:$H$28,'Base CDI'!$I$4:$I$29,S725,"Cubic","Extrapolate=Linear","MultiX=Average","Skip=True","Sort=True")</f>
        <v>12.982147932854048</v>
      </c>
    </row>
    <row r="726" spans="16:21" x14ac:dyDescent="0.25">
      <c r="P726" s="10">
        <v>35570</v>
      </c>
      <c r="Q726">
        <v>2.7137799999999999</v>
      </c>
      <c r="S726" s="42">
        <f t="shared" ca="1" si="17"/>
        <v>46746</v>
      </c>
      <c r="T726" s="43">
        <f ca="1">_xll.BInterpol('Base CDI'!$H$4:$H$28,'Base CDI'!$J$4:$J$29,S726,"Cubic","Extrapolate=Linear","MultiX=Average","Skip=True","Sort=True")</f>
        <v>12.993853888996993</v>
      </c>
      <c r="U726" s="43">
        <f ca="1">_xll.BInterpol('Base CDI'!$H$4:$H$28,'Base CDI'!$I$4:$I$29,S726,"Cubic","Extrapolate=Linear","MultiX=Average","Skip=True","Sort=True")</f>
        <v>12.981401851101888</v>
      </c>
    </row>
    <row r="727" spans="16:21" x14ac:dyDescent="0.25">
      <c r="P727" s="10">
        <v>35571</v>
      </c>
      <c r="Q727">
        <v>2.7159239999999998</v>
      </c>
      <c r="S727" s="42">
        <f t="shared" ca="1" si="17"/>
        <v>46747</v>
      </c>
      <c r="T727" s="43">
        <f ca="1">_xll.BInterpol('Base CDI'!$H$4:$H$28,'Base CDI'!$J$4:$J$29,S727,"Cubic","Extrapolate=Linear","MultiX=Average","Skip=True","Sort=True")</f>
        <v>12.993061072967746</v>
      </c>
      <c r="U727" s="43">
        <f ca="1">_xll.BInterpol('Base CDI'!$H$4:$H$28,'Base CDI'!$I$4:$I$29,S727,"Cubic","Extrapolate=Linear","MultiX=Average","Skip=True","Sort=True")</f>
        <v>12.980662717487519</v>
      </c>
    </row>
    <row r="728" spans="16:21" x14ac:dyDescent="0.25">
      <c r="P728" s="10">
        <v>35572</v>
      </c>
      <c r="Q728">
        <v>2.7180689999999998</v>
      </c>
      <c r="S728" s="42">
        <f t="shared" ca="1" si="17"/>
        <v>46748</v>
      </c>
      <c r="T728" s="43">
        <f ca="1">_xll.BInterpol('Base CDI'!$H$4:$H$28,'Base CDI'!$J$4:$J$29,S728,"Cubic","Extrapolate=Linear","MultiX=Average","Skip=True","Sort=True")</f>
        <v>12.992276040875755</v>
      </c>
      <c r="U728" s="43">
        <f ca="1">_xll.BInterpol('Base CDI'!$H$4:$H$28,'Base CDI'!$I$4:$I$29,S728,"Cubic","Extrapolate=Linear","MultiX=Average","Skip=True","Sort=True")</f>
        <v>12.979930533831501</v>
      </c>
    </row>
    <row r="729" spans="16:21" x14ac:dyDescent="0.25">
      <c r="P729" s="10">
        <v>35573</v>
      </c>
      <c r="Q729">
        <v>2.7202169999999999</v>
      </c>
      <c r="S729" s="42">
        <f t="shared" ca="1" si="17"/>
        <v>46749</v>
      </c>
      <c r="T729" s="43">
        <f ca="1">_xll.BInterpol('Base CDI'!$H$4:$H$28,'Base CDI'!$J$4:$J$29,S729,"Cubic","Extrapolate=Linear","MultiX=Average","Skip=True","Sort=True")</f>
        <v>12.991498807405842</v>
      </c>
      <c r="U729" s="43">
        <f ca="1">_xll.BInterpol('Base CDI'!$H$4:$H$28,'Base CDI'!$I$4:$I$29,S729,"Cubic","Extrapolate=Linear","MultiX=Average","Skip=True","Sort=True")</f>
        <v>12.979205301954391</v>
      </c>
    </row>
    <row r="730" spans="16:21" x14ac:dyDescent="0.25">
      <c r="P730" s="10">
        <v>35576</v>
      </c>
      <c r="Q730">
        <v>2.722356</v>
      </c>
      <c r="S730" s="42">
        <f t="shared" ca="1" si="17"/>
        <v>46750</v>
      </c>
      <c r="T730" s="43">
        <f ca="1">_xll.BInterpol('Base CDI'!$H$4:$H$28,'Base CDI'!$J$4:$J$29,S730,"Cubic","Extrapolate=Linear","MultiX=Average","Skip=True","Sort=True")</f>
        <v>12.990729387242826</v>
      </c>
      <c r="U730" s="43">
        <f ca="1">_xll.BInterpol('Base CDI'!$H$4:$H$28,'Base CDI'!$I$4:$I$29,S730,"Cubic","Extrapolate=Linear","MultiX=Average","Skip=True","Sort=True")</f>
        <v>12.978487023676745</v>
      </c>
    </row>
    <row r="731" spans="16:21" x14ac:dyDescent="0.25">
      <c r="P731" s="10">
        <v>35577</v>
      </c>
      <c r="Q731">
        <v>2.7244890000000002</v>
      </c>
      <c r="S731" s="42">
        <f t="shared" ca="1" si="17"/>
        <v>46751</v>
      </c>
      <c r="T731" s="43">
        <f ca="1">_xll.BInterpol('Base CDI'!$H$4:$H$28,'Base CDI'!$J$4:$J$29,S731,"Cubic","Extrapolate=Linear","MultiX=Average","Skip=True","Sort=True")</f>
        <v>12.989967795071534</v>
      </c>
      <c r="U731" s="43">
        <f ca="1">_xll.BInterpol('Base CDI'!$H$4:$H$28,'Base CDI'!$I$4:$I$29,S731,"Cubic","Extrapolate=Linear","MultiX=Average","Skip=True","Sort=True")</f>
        <v>12.977775700819123</v>
      </c>
    </row>
    <row r="732" spans="16:21" x14ac:dyDescent="0.25">
      <c r="P732" s="10">
        <v>35578</v>
      </c>
      <c r="Q732">
        <v>2.7265779999999999</v>
      </c>
      <c r="S732" s="42">
        <f t="shared" ca="1" si="17"/>
        <v>46752</v>
      </c>
      <c r="T732" s="43">
        <f ca="1">_xll.BInterpol('Base CDI'!$H$4:$H$28,'Base CDI'!$J$4:$J$29,S732,"Cubic","Extrapolate=Linear","MultiX=Average","Skip=True","Sort=True")</f>
        <v>12.989214045576782</v>
      </c>
      <c r="U732" s="43">
        <f ca="1">_xll.BInterpol('Base CDI'!$H$4:$H$28,'Base CDI'!$I$4:$I$29,S732,"Cubic","Extrapolate=Linear","MultiX=Average","Skip=True","Sort=True")</f>
        <v>12.977071335202078</v>
      </c>
    </row>
    <row r="733" spans="16:21" x14ac:dyDescent="0.25">
      <c r="P733" s="10">
        <v>35580</v>
      </c>
      <c r="Q733">
        <v>2.7286229999999998</v>
      </c>
      <c r="S733" s="42">
        <f t="shared" ca="1" si="17"/>
        <v>46753</v>
      </c>
      <c r="T733" s="43">
        <f ca="1">_xll.BInterpol('Base CDI'!$H$4:$H$28,'Base CDI'!$J$4:$J$29,S733,"Cubic","Extrapolate=Linear","MultiX=Average","Skip=True","Sort=True")</f>
        <v>12.988468153443394</v>
      </c>
      <c r="U733" s="43">
        <f ca="1">_xll.BInterpol('Base CDI'!$H$4:$H$28,'Base CDI'!$I$4:$I$29,S733,"Cubic","Extrapolate=Linear","MultiX=Average","Skip=True","Sort=True")</f>
        <v>12.976373928646172</v>
      </c>
    </row>
    <row r="734" spans="16:21" x14ac:dyDescent="0.25">
      <c r="P734" s="10">
        <v>35583</v>
      </c>
      <c r="Q734">
        <v>2.7306599999999999</v>
      </c>
      <c r="S734" s="42">
        <f t="shared" ca="1" si="17"/>
        <v>46754</v>
      </c>
      <c r="T734" s="43">
        <f ca="1">_xll.BInterpol('Base CDI'!$H$4:$H$28,'Base CDI'!$J$4:$J$29,S734,"Cubic","Extrapolate=Linear","MultiX=Average","Skip=True","Sort=True")</f>
        <v>12.987730133356195</v>
      </c>
      <c r="U734" s="43">
        <f ca="1">_xll.BInterpol('Base CDI'!$H$4:$H$28,'Base CDI'!$I$4:$I$29,S734,"Cubic","Extrapolate=Linear","MultiX=Average","Skip=True","Sort=True")</f>
        <v>12.975683482971959</v>
      </c>
    </row>
    <row r="735" spans="16:21" x14ac:dyDescent="0.25">
      <c r="P735" s="10">
        <v>35584</v>
      </c>
      <c r="Q735">
        <v>2.7326990000000002</v>
      </c>
      <c r="S735" s="42">
        <f t="shared" ca="1" si="17"/>
        <v>46755</v>
      </c>
      <c r="T735" s="43">
        <f ca="1">_xll.BInterpol('Base CDI'!$H$4:$H$28,'Base CDI'!$J$4:$J$29,S735,"Cubic","Extrapolate=Linear","MultiX=Average","Skip=True","Sort=True")</f>
        <v>12.987</v>
      </c>
      <c r="U735" s="43">
        <f ca="1">_xll.BInterpol('Base CDI'!$H$4:$H$28,'Base CDI'!$I$4:$I$29,S735,"Cubic","Extrapolate=Linear","MultiX=Average","Skip=True","Sort=True")</f>
        <v>12.975</v>
      </c>
    </row>
    <row r="736" spans="16:21" x14ac:dyDescent="0.25">
      <c r="P736" s="10">
        <v>35585</v>
      </c>
      <c r="Q736">
        <v>2.7347480000000002</v>
      </c>
      <c r="S736" s="42">
        <f t="shared" ca="1" si="17"/>
        <v>46756</v>
      </c>
      <c r="T736" s="43">
        <f ca="1">_xll.BInterpol('Base CDI'!$H$4:$H$28,'Base CDI'!$J$4:$J$29,S736,"Cubic","Extrapolate=Linear","MultiX=Average","Skip=True","Sort=True")</f>
        <v>12.986277759193134</v>
      </c>
      <c r="U736" s="43">
        <f ca="1">_xll.BInterpol('Base CDI'!$H$4:$H$28,'Base CDI'!$I$4:$I$29,S736,"Cubic","Extrapolate=Linear","MultiX=Average","Skip=True","Sort=True")</f>
        <v>12.974323476007996</v>
      </c>
    </row>
    <row r="737" spans="16:21" x14ac:dyDescent="0.25">
      <c r="P737" s="10">
        <v>35586</v>
      </c>
      <c r="Q737">
        <v>2.736799</v>
      </c>
      <c r="S737" s="42">
        <f t="shared" ca="1" si="17"/>
        <v>46757</v>
      </c>
      <c r="T737" s="43">
        <f ca="1">_xll.BInterpol('Base CDI'!$H$4:$H$28,'Base CDI'!$J$4:$J$29,S737,"Cubic","Extrapolate=Linear","MultiX=Average","Skip=True","Sort=True")</f>
        <v>12.985563381287916</v>
      </c>
      <c r="U737" s="43">
        <f ca="1">_xll.BInterpol('Base CDI'!$H$4:$H$28,'Base CDI'!$I$4:$I$29,S737,"Cubic","Extrapolate=Linear","MultiX=Average","Skip=True","Sort=True")</f>
        <v>12.973653885102239</v>
      </c>
    </row>
    <row r="738" spans="16:21" x14ac:dyDescent="0.25">
      <c r="P738" s="10">
        <v>35587</v>
      </c>
      <c r="Q738">
        <v>2.738861</v>
      </c>
      <c r="S738" s="42">
        <f t="shared" ca="1" si="17"/>
        <v>46758</v>
      </c>
      <c r="T738" s="43">
        <f ca="1">_xll.BInterpol('Base CDI'!$H$4:$H$28,'Base CDI'!$J$4:$J$29,S738,"Cubic","Extrapolate=Linear","MultiX=Average","Skip=True","Sort=True")</f>
        <v>12.984856827770162</v>
      </c>
      <c r="U738" s="43">
        <f ca="1">_xll.BInterpol('Base CDI'!$H$4:$H$28,'Base CDI'!$I$4:$I$29,S738,"Cubic","Extrapolate=Linear","MultiX=Average","Skip=True","Sort=True")</f>
        <v>12.972991195846166</v>
      </c>
    </row>
    <row r="739" spans="16:21" x14ac:dyDescent="0.25">
      <c r="P739" s="10">
        <v>35590</v>
      </c>
      <c r="Q739">
        <v>2.7409520000000001</v>
      </c>
      <c r="S739" s="42">
        <f t="shared" ca="1" si="17"/>
        <v>46759</v>
      </c>
      <c r="T739" s="43">
        <f ca="1">_xll.BInterpol('Base CDI'!$H$4:$H$28,'Base CDI'!$J$4:$J$29,S739,"Cubic","Extrapolate=Linear","MultiX=Average","Skip=True","Sort=True")</f>
        <v>12.984158060125688</v>
      </c>
      <c r="U739" s="43">
        <f ca="1">_xll.BInterpol('Base CDI'!$H$4:$H$28,'Base CDI'!$I$4:$I$29,S739,"Cubic","Extrapolate=Linear","MultiX=Average","Skip=True","Sort=True")</f>
        <v>12.972335376803217</v>
      </c>
    </row>
    <row r="740" spans="16:21" x14ac:dyDescent="0.25">
      <c r="P740" s="10">
        <v>35591</v>
      </c>
      <c r="Q740">
        <v>2.7430349999999999</v>
      </c>
      <c r="S740" s="42">
        <f t="shared" ca="1" si="17"/>
        <v>46760</v>
      </c>
      <c r="T740" s="43">
        <f ca="1">_xll.BInterpol('Base CDI'!$H$4:$H$28,'Base CDI'!$J$4:$J$29,S740,"Cubic","Extrapolate=Linear","MultiX=Average","Skip=True","Sort=True")</f>
        <v>12.983467039840313</v>
      </c>
      <c r="U740" s="43">
        <f ca="1">_xll.BInterpol('Base CDI'!$H$4:$H$28,'Base CDI'!$I$4:$I$29,S740,"Cubic","Extrapolate=Linear","MultiX=Average","Skip=True","Sort=True")</f>
        <v>12.971686396536828</v>
      </c>
    </row>
    <row r="741" spans="16:21" x14ac:dyDescent="0.25">
      <c r="P741" s="10">
        <v>35592</v>
      </c>
      <c r="Q741">
        <v>2.74512</v>
      </c>
      <c r="S741" s="42">
        <f t="shared" ca="1" si="17"/>
        <v>46761</v>
      </c>
      <c r="T741" s="43">
        <f ca="1">_xll.BInterpol('Base CDI'!$H$4:$H$28,'Base CDI'!$J$4:$J$29,S741,"Cubic","Extrapolate=Linear","MultiX=Average","Skip=True","Sort=True")</f>
        <v>12.982783728399856</v>
      </c>
      <c r="U741" s="43">
        <f ca="1">_xll.BInterpol('Base CDI'!$H$4:$H$28,'Base CDI'!$I$4:$I$29,S741,"Cubic","Extrapolate=Linear","MultiX=Average","Skip=True","Sort=True")</f>
        <v>12.971044223610438</v>
      </c>
    </row>
    <row r="742" spans="16:21" x14ac:dyDescent="0.25">
      <c r="P742" s="10">
        <v>35593</v>
      </c>
      <c r="Q742">
        <v>2.7472059999999998</v>
      </c>
      <c r="S742" s="42">
        <f t="shared" ca="1" si="17"/>
        <v>46762</v>
      </c>
      <c r="T742" s="43">
        <f ca="1">_xll.BInterpol('Base CDI'!$H$4:$H$28,'Base CDI'!$J$4:$J$29,S742,"Cubic","Extrapolate=Linear","MultiX=Average","Skip=True","Sort=True")</f>
        <v>12.982108087290129</v>
      </c>
      <c r="U742" s="43">
        <f ca="1">_xll.BInterpol('Base CDI'!$H$4:$H$28,'Base CDI'!$I$4:$I$29,S742,"Cubic","Extrapolate=Linear","MultiX=Average","Skip=True","Sort=True")</f>
        <v>12.970408826587484</v>
      </c>
    </row>
    <row r="743" spans="16:21" x14ac:dyDescent="0.25">
      <c r="P743" s="10">
        <v>35594</v>
      </c>
      <c r="Q743">
        <v>2.7493029999999998</v>
      </c>
      <c r="S743" s="42">
        <f t="shared" ca="1" si="17"/>
        <v>46763</v>
      </c>
      <c r="T743" s="43">
        <f ca="1">_xll.BInterpol('Base CDI'!$H$4:$H$28,'Base CDI'!$J$4:$J$29,S743,"Cubic","Extrapolate=Linear","MultiX=Average","Skip=True","Sort=True")</f>
        <v>12.981440077996954</v>
      </c>
      <c r="U743" s="43">
        <f ca="1">_xll.BInterpol('Base CDI'!$H$4:$H$28,'Base CDI'!$I$4:$I$29,S743,"Cubic","Extrapolate=Linear","MultiX=Average","Skip=True","Sort=True")</f>
        <v>12.969780174031401</v>
      </c>
    </row>
    <row r="744" spans="16:21" x14ac:dyDescent="0.25">
      <c r="P744" s="10">
        <v>35597</v>
      </c>
      <c r="Q744">
        <v>2.7513920000000001</v>
      </c>
      <c r="S744" s="42">
        <f t="shared" ca="1" si="17"/>
        <v>46764</v>
      </c>
      <c r="T744" s="43">
        <f ca="1">_xll.BInterpol('Base CDI'!$H$4:$H$28,'Base CDI'!$J$4:$J$29,S744,"Cubic","Extrapolate=Linear","MultiX=Average","Skip=True","Sort=True")</f>
        <v>12.980779662006148</v>
      </c>
      <c r="U744" s="43">
        <f ca="1">_xll.BInterpol('Base CDI'!$H$4:$H$28,'Base CDI'!$I$4:$I$29,S744,"Cubic","Extrapolate=Linear","MultiX=Average","Skip=True","Sort=True")</f>
        <v>12.969158234505631</v>
      </c>
    </row>
    <row r="745" spans="16:21" x14ac:dyDescent="0.25">
      <c r="P745" s="10">
        <v>35598</v>
      </c>
      <c r="Q745">
        <v>2.7534930000000002</v>
      </c>
      <c r="S745" s="42">
        <f t="shared" ca="1" si="17"/>
        <v>46765</v>
      </c>
      <c r="T745" s="43">
        <f ca="1">_xll.BInterpol('Base CDI'!$H$4:$H$28,'Base CDI'!$J$4:$J$29,S745,"Cubic","Extrapolate=Linear","MultiX=Average","Skip=True","Sort=True")</f>
        <v>12.980126800803525</v>
      </c>
      <c r="U745" s="43">
        <f ca="1">_xll.BInterpol('Base CDI'!$H$4:$H$28,'Base CDI'!$I$4:$I$29,S745,"Cubic","Extrapolate=Linear","MultiX=Average","Skip=True","Sort=True")</f>
        <v>12.968542976573609</v>
      </c>
    </row>
    <row r="746" spans="16:21" x14ac:dyDescent="0.25">
      <c r="P746" s="10">
        <v>35599</v>
      </c>
      <c r="Q746">
        <v>2.7555939999999999</v>
      </c>
      <c r="S746" s="42">
        <f t="shared" ca="1" si="17"/>
        <v>46766</v>
      </c>
      <c r="T746" s="43">
        <f ca="1">_xll.BInterpol('Base CDI'!$H$4:$H$28,'Base CDI'!$J$4:$J$29,S746,"Cubic","Extrapolate=Linear","MultiX=Average","Skip=True","Sort=True")</f>
        <v>12.979481455874906</v>
      </c>
      <c r="U746" s="43">
        <f ca="1">_xll.BInterpol('Base CDI'!$H$4:$H$28,'Base CDI'!$I$4:$I$29,S746,"Cubic","Extrapolate=Linear","MultiX=Average","Skip=True","Sort=True")</f>
        <v>12.967934368798774</v>
      </c>
    </row>
    <row r="747" spans="16:21" x14ac:dyDescent="0.25">
      <c r="P747" s="10">
        <v>35600</v>
      </c>
      <c r="Q747">
        <v>2.7576890000000001</v>
      </c>
      <c r="S747" s="42">
        <f t="shared" ca="1" si="17"/>
        <v>46767</v>
      </c>
      <c r="T747" s="43">
        <f ca="1">_xll.BInterpol('Base CDI'!$H$4:$H$28,'Base CDI'!$J$4:$J$29,S747,"Cubic","Extrapolate=Linear","MultiX=Average","Skip=True","Sort=True")</f>
        <v>12.978843588706106</v>
      </c>
      <c r="U747" s="43">
        <f ca="1">_xll.BInterpol('Base CDI'!$H$4:$H$28,'Base CDI'!$I$4:$I$29,S747,"Cubic","Extrapolate=Linear","MultiX=Average","Skip=True","Sort=True")</f>
        <v>12.967332379744565</v>
      </c>
    </row>
    <row r="748" spans="16:21" x14ac:dyDescent="0.25">
      <c r="P748" s="10">
        <v>35601</v>
      </c>
      <c r="Q748">
        <v>2.7597849999999999</v>
      </c>
      <c r="S748" s="42">
        <f t="shared" ca="1" si="17"/>
        <v>46768</v>
      </c>
      <c r="T748" s="43">
        <f ca="1">_xll.BInterpol('Base CDI'!$H$4:$H$28,'Base CDI'!$J$4:$J$29,S748,"Cubic","Extrapolate=Linear","MultiX=Average","Skip=True","Sort=True")</f>
        <v>12.978213160782943</v>
      </c>
      <c r="U748" s="43">
        <f ca="1">_xll.BInterpol('Base CDI'!$H$4:$H$28,'Base CDI'!$I$4:$I$29,S748,"Cubic","Extrapolate=Linear","MultiX=Average","Skip=True","Sort=True")</f>
        <v>12.966736977974417</v>
      </c>
    </row>
    <row r="749" spans="16:21" x14ac:dyDescent="0.25">
      <c r="P749" s="10">
        <v>35604</v>
      </c>
      <c r="Q749">
        <v>2.761873</v>
      </c>
      <c r="S749" s="42">
        <f t="shared" ca="1" si="17"/>
        <v>46769</v>
      </c>
      <c r="T749" s="43">
        <f ca="1">_xll.BInterpol('Base CDI'!$H$4:$H$28,'Base CDI'!$J$4:$J$29,S749,"Cubic","Extrapolate=Linear","MultiX=Average","Skip=True","Sort=True")</f>
        <v>12.977590133591235</v>
      </c>
      <c r="U749" s="43">
        <f ca="1">_xll.BInterpol('Base CDI'!$H$4:$H$28,'Base CDI'!$I$4:$I$29,S749,"Cubic","Extrapolate=Linear","MultiX=Average","Skip=True","Sort=True")</f>
        <v>12.966148132051769</v>
      </c>
    </row>
    <row r="750" spans="16:21" x14ac:dyDescent="0.25">
      <c r="P750" s="10">
        <v>35605</v>
      </c>
      <c r="Q750">
        <v>2.7639629999999999</v>
      </c>
      <c r="S750" s="42">
        <f t="shared" ca="1" si="17"/>
        <v>46770</v>
      </c>
      <c r="T750" s="43">
        <f ca="1">_xll.BInterpol('Base CDI'!$H$4:$H$28,'Base CDI'!$J$4:$J$29,S750,"Cubic","Extrapolate=Linear","MultiX=Average","Skip=True","Sort=True")</f>
        <v>12.976974468616799</v>
      </c>
      <c r="U750" s="43">
        <f ca="1">_xll.BInterpol('Base CDI'!$H$4:$H$28,'Base CDI'!$I$4:$I$29,S750,"Cubic","Extrapolate=Linear","MultiX=Average","Skip=True","Sort=True")</f>
        <v>12.965565810540058</v>
      </c>
    </row>
    <row r="751" spans="16:21" x14ac:dyDescent="0.25">
      <c r="P751" s="10">
        <v>35606</v>
      </c>
      <c r="Q751">
        <v>2.766054</v>
      </c>
      <c r="S751" s="42">
        <f t="shared" ca="1" si="17"/>
        <v>46771</v>
      </c>
      <c r="T751" s="43">
        <f ca="1">_xll.BInterpol('Base CDI'!$H$4:$H$28,'Base CDI'!$J$4:$J$29,S751,"Cubic","Extrapolate=Linear","MultiX=Average","Skip=True","Sort=True")</f>
        <v>12.976366127345452</v>
      </c>
      <c r="U751" s="43">
        <f ca="1">_xll.BInterpol('Base CDI'!$H$4:$H$28,'Base CDI'!$I$4:$I$29,S751,"Cubic","Extrapolate=Linear","MultiX=Average","Skip=True","Sort=True")</f>
        <v>12.964989982002722</v>
      </c>
    </row>
    <row r="752" spans="16:21" x14ac:dyDescent="0.25">
      <c r="P752" s="10">
        <v>35607</v>
      </c>
      <c r="Q752">
        <v>2.768119</v>
      </c>
      <c r="S752" s="42">
        <f t="shared" ca="1" si="17"/>
        <v>46772</v>
      </c>
      <c r="T752" s="43">
        <f ca="1">_xll.BInterpol('Base CDI'!$H$4:$H$28,'Base CDI'!$J$4:$J$29,S752,"Cubic","Extrapolate=Linear","MultiX=Average","Skip=True","Sort=True")</f>
        <v>12.975765071263012</v>
      </c>
      <c r="U752" s="43">
        <f ca="1">_xll.BInterpol('Base CDI'!$H$4:$H$28,'Base CDI'!$I$4:$I$29,S752,"Cubic","Extrapolate=Linear","MultiX=Average","Skip=True","Sort=True")</f>
        <v>12.964420615003201</v>
      </c>
    </row>
    <row r="753" spans="16:21" x14ac:dyDescent="0.25">
      <c r="P753" s="10">
        <v>35608</v>
      </c>
      <c r="Q753">
        <v>2.7701769999999999</v>
      </c>
      <c r="S753" s="42">
        <f t="shared" ca="1" si="17"/>
        <v>46773</v>
      </c>
      <c r="T753" s="43">
        <f ca="1">_xll.BInterpol('Base CDI'!$H$4:$H$28,'Base CDI'!$J$4:$J$29,S753,"Cubic","Extrapolate=Linear","MultiX=Average","Skip=True","Sort=True")</f>
        <v>12.975171261855294</v>
      </c>
      <c r="U753" s="43">
        <f ca="1">_xll.BInterpol('Base CDI'!$H$4:$H$28,'Base CDI'!$I$4:$I$29,S753,"Cubic","Extrapolate=Linear","MultiX=Average","Skip=True","Sort=True")</f>
        <v>12.96385767810493</v>
      </c>
    </row>
    <row r="754" spans="16:21" x14ac:dyDescent="0.25">
      <c r="P754" s="10">
        <v>35611</v>
      </c>
      <c r="Q754">
        <v>2.772227</v>
      </c>
      <c r="S754" s="42">
        <f t="shared" ca="1" si="17"/>
        <v>46774</v>
      </c>
      <c r="T754" s="43">
        <f ca="1">_xll.BInterpol('Base CDI'!$H$4:$H$28,'Base CDI'!$J$4:$J$29,S754,"Cubic","Extrapolate=Linear","MultiX=Average","Skip=True","Sort=True")</f>
        <v>12.974584660608119</v>
      </c>
      <c r="U754" s="43">
        <f ca="1">_xll.BInterpol('Base CDI'!$H$4:$H$28,'Base CDI'!$I$4:$I$29,S754,"Cubic","Extrapolate=Linear","MultiX=Average","Skip=True","Sort=True")</f>
        <v>12.963301139871346</v>
      </c>
    </row>
    <row r="755" spans="16:21" x14ac:dyDescent="0.25">
      <c r="P755" s="10">
        <v>35612</v>
      </c>
      <c r="Q755">
        <v>2.7741310000000001</v>
      </c>
      <c r="S755" s="42">
        <f t="shared" ca="1" si="17"/>
        <v>46775</v>
      </c>
      <c r="T755" s="43">
        <f ca="1">_xll.BInterpol('Base CDI'!$H$4:$H$28,'Base CDI'!$J$4:$J$29,S755,"Cubic","Extrapolate=Linear","MultiX=Average","Skip=True","Sort=True")</f>
        <v>12.974005229007302</v>
      </c>
      <c r="U755" s="43">
        <f ca="1">_xll.BInterpol('Base CDI'!$H$4:$H$28,'Base CDI'!$I$4:$I$29,S755,"Cubic","Extrapolate=Linear","MultiX=Average","Skip=True","Sort=True")</f>
        <v>12.962750968865889</v>
      </c>
    </row>
    <row r="756" spans="16:21" x14ac:dyDescent="0.25">
      <c r="P756" s="10">
        <v>35613</v>
      </c>
      <c r="Q756">
        <v>2.7760359999999999</v>
      </c>
      <c r="S756" s="42">
        <f t="shared" ca="1" si="17"/>
        <v>46776</v>
      </c>
      <c r="T756" s="43">
        <f ca="1">_xll.BInterpol('Base CDI'!$H$4:$H$28,'Base CDI'!$J$4:$J$29,S756,"Cubic","Extrapolate=Linear","MultiX=Average","Skip=True","Sort=True")</f>
        <v>12.97343292853866</v>
      </c>
      <c r="U756" s="43">
        <f ca="1">_xll.BInterpol('Base CDI'!$H$4:$H$28,'Base CDI'!$I$4:$I$29,S756,"Cubic","Extrapolate=Linear","MultiX=Average","Skip=True","Sort=True")</f>
        <v>12.962207133651997</v>
      </c>
    </row>
    <row r="757" spans="16:21" x14ac:dyDescent="0.25">
      <c r="P757" s="10">
        <v>35614</v>
      </c>
      <c r="Q757">
        <v>2.7779419999999999</v>
      </c>
      <c r="S757" s="42">
        <f t="shared" ca="1" si="17"/>
        <v>46777</v>
      </c>
      <c r="T757" s="43">
        <f ca="1">_xll.BInterpol('Base CDI'!$H$4:$H$28,'Base CDI'!$J$4:$J$29,S757,"Cubic","Extrapolate=Linear","MultiX=Average","Skip=True","Sort=True")</f>
        <v>12.972867720688011</v>
      </c>
      <c r="U757" s="43">
        <f ca="1">_xll.BInterpol('Base CDI'!$H$4:$H$28,'Base CDI'!$I$4:$I$29,S757,"Cubic","Extrapolate=Linear","MultiX=Average","Skip=True","Sort=True")</f>
        <v>12.961669602793105</v>
      </c>
    </row>
    <row r="758" spans="16:21" x14ac:dyDescent="0.25">
      <c r="P758" s="10">
        <v>35615</v>
      </c>
      <c r="Q758">
        <v>2.779849</v>
      </c>
      <c r="S758" s="42">
        <f t="shared" ca="1" si="17"/>
        <v>46778</v>
      </c>
      <c r="T758" s="43">
        <f ca="1">_xll.BInterpol('Base CDI'!$H$4:$H$28,'Base CDI'!$J$4:$J$29,S758,"Cubic","Extrapolate=Linear","MultiX=Average","Skip=True","Sort=True")</f>
        <v>12.972309566941172</v>
      </c>
      <c r="U758" s="43">
        <f ca="1">_xll.BInterpol('Base CDI'!$H$4:$H$28,'Base CDI'!$I$4:$I$29,S758,"Cubic","Extrapolate=Linear","MultiX=Average","Skip=True","Sort=True")</f>
        <v>12.961138344852653</v>
      </c>
    </row>
    <row r="759" spans="16:21" x14ac:dyDescent="0.25">
      <c r="P759" s="10">
        <v>35618</v>
      </c>
      <c r="Q759">
        <v>2.7817669999999999</v>
      </c>
      <c r="S759" s="42">
        <f t="shared" ca="1" si="17"/>
        <v>46779</v>
      </c>
      <c r="T759" s="43">
        <f ca="1">_xll.BInterpol('Base CDI'!$H$4:$H$28,'Base CDI'!$J$4:$J$29,S759,"Cubic","Extrapolate=Linear","MultiX=Average","Skip=True","Sort=True")</f>
        <v>12.971758428783962</v>
      </c>
      <c r="U759" s="43">
        <f ca="1">_xll.BInterpol('Base CDI'!$H$4:$H$28,'Base CDI'!$I$4:$I$29,S759,"Cubic","Extrapolate=Linear","MultiX=Average","Skip=True","Sort=True")</f>
        <v>12.960613328394079</v>
      </c>
    </row>
    <row r="760" spans="16:21" x14ac:dyDescent="0.25">
      <c r="P760" s="10">
        <v>35619</v>
      </c>
      <c r="Q760">
        <v>2.7836959999999999</v>
      </c>
      <c r="S760" s="42">
        <f t="shared" ca="1" si="17"/>
        <v>46780</v>
      </c>
      <c r="T760" s="43">
        <f ca="1">_xll.BInterpol('Base CDI'!$H$4:$H$28,'Base CDI'!$J$4:$J$29,S760,"Cubic","Extrapolate=Linear","MultiX=Average","Skip=True","Sort=True")</f>
        <v>12.971214267702198</v>
      </c>
      <c r="U760" s="43">
        <f ca="1">_xll.BInterpol('Base CDI'!$H$4:$H$28,'Base CDI'!$I$4:$I$29,S760,"Cubic","Extrapolate=Linear","MultiX=Average","Skip=True","Sort=True")</f>
        <v>12.960094521980819</v>
      </c>
    </row>
    <row r="761" spans="16:21" x14ac:dyDescent="0.25">
      <c r="P761" s="10">
        <v>35620</v>
      </c>
      <c r="Q761">
        <v>2.7856350000000001</v>
      </c>
      <c r="S761" s="42">
        <f t="shared" ca="1" si="17"/>
        <v>46781</v>
      </c>
      <c r="T761" s="43">
        <f ca="1">_xll.BInterpol('Base CDI'!$H$4:$H$28,'Base CDI'!$J$4:$J$29,S761,"Cubic","Extrapolate=Linear","MultiX=Average","Skip=True","Sort=True")</f>
        <v>12.970677045181695</v>
      </c>
      <c r="U761" s="43">
        <f ca="1">_xll.BInterpol('Base CDI'!$H$4:$H$28,'Base CDI'!$I$4:$I$29,S761,"Cubic","Extrapolate=Linear","MultiX=Average","Skip=True","Sort=True")</f>
        <v>12.959581894176313</v>
      </c>
    </row>
    <row r="762" spans="16:21" x14ac:dyDescent="0.25">
      <c r="P762" s="10">
        <v>35621</v>
      </c>
      <c r="Q762">
        <v>2.7875670000000001</v>
      </c>
      <c r="S762" s="42">
        <f t="shared" ca="1" si="17"/>
        <v>46782</v>
      </c>
      <c r="T762" s="43">
        <f ca="1">_xll.BInterpol('Base CDI'!$H$4:$H$28,'Base CDI'!$J$4:$J$29,S762,"Cubic","Extrapolate=Linear","MultiX=Average","Skip=True","Sort=True")</f>
        <v>12.970146722708272</v>
      </c>
      <c r="U762" s="43">
        <f ca="1">_xll.BInterpol('Base CDI'!$H$4:$H$28,'Base CDI'!$I$4:$I$29,S762,"Cubic","Extrapolate=Linear","MultiX=Average","Skip=True","Sort=True")</f>
        <v>12.959075413543996</v>
      </c>
    </row>
    <row r="763" spans="16:21" x14ac:dyDescent="0.25">
      <c r="P763" s="10">
        <v>35622</v>
      </c>
      <c r="Q763">
        <v>2.7894999999999999</v>
      </c>
      <c r="S763" s="42">
        <f t="shared" ca="1" si="17"/>
        <v>46783</v>
      </c>
      <c r="T763" s="43">
        <f ca="1">_xll.BInterpol('Base CDI'!$H$4:$H$28,'Base CDI'!$J$4:$J$29,S763,"Cubic","Extrapolate=Linear","MultiX=Average","Skip=True","Sort=True")</f>
        <v>12.969623261767744</v>
      </c>
      <c r="U763" s="43">
        <f ca="1">_xll.BInterpol('Base CDI'!$H$4:$H$28,'Base CDI'!$I$4:$I$29,S763,"Cubic","Extrapolate=Linear","MultiX=Average","Skip=True","Sort=True")</f>
        <v>12.958575048647308</v>
      </c>
    </row>
    <row r="764" spans="16:21" x14ac:dyDescent="0.25">
      <c r="P764" s="10">
        <v>35625</v>
      </c>
      <c r="Q764">
        <v>2.7914430000000001</v>
      </c>
      <c r="S764" s="42">
        <f t="shared" ca="1" si="17"/>
        <v>46784</v>
      </c>
      <c r="T764" s="43">
        <f ca="1">_xll.BInterpol('Base CDI'!$H$4:$H$28,'Base CDI'!$J$4:$J$29,S764,"Cubic","Extrapolate=Linear","MultiX=Average","Skip=True","Sort=True")</f>
        <v>12.969106623845933</v>
      </c>
      <c r="U764" s="43">
        <f ca="1">_xll.BInterpol('Base CDI'!$H$4:$H$28,'Base CDI'!$I$4:$I$29,S764,"Cubic","Extrapolate=Linear","MultiX=Average","Skip=True","Sort=True")</f>
        <v>12.958080768049685</v>
      </c>
    </row>
    <row r="765" spans="16:21" x14ac:dyDescent="0.25">
      <c r="P765" s="10">
        <v>35626</v>
      </c>
      <c r="Q765">
        <v>2.7933870000000001</v>
      </c>
      <c r="S765" s="42">
        <f t="shared" ca="1" si="17"/>
        <v>46785</v>
      </c>
      <c r="T765" s="43">
        <f ca="1">_xll.BInterpol('Base CDI'!$H$4:$H$28,'Base CDI'!$J$4:$J$29,S765,"Cubic","Extrapolate=Linear","MultiX=Average","Skip=True","Sort=True")</f>
        <v>12.968596770428652</v>
      </c>
      <c r="U765" s="43">
        <f ca="1">_xll.BInterpol('Base CDI'!$H$4:$H$28,'Base CDI'!$I$4:$I$29,S765,"Cubic","Extrapolate=Linear","MultiX=Average","Skip=True","Sort=True")</f>
        <v>12.957592540314565</v>
      </c>
    </row>
    <row r="766" spans="16:21" x14ac:dyDescent="0.25">
      <c r="P766" s="10">
        <v>35627</v>
      </c>
      <c r="Q766">
        <v>2.7953239999999999</v>
      </c>
      <c r="S766" s="42">
        <f t="shared" ca="1" si="17"/>
        <v>46786</v>
      </c>
      <c r="T766" s="43">
        <f ca="1">_xll.BInterpol('Base CDI'!$H$4:$H$28,'Base CDI'!$J$4:$J$29,S766,"Cubic","Extrapolate=Linear","MultiX=Average","Skip=True","Sort=True")</f>
        <v>12.968093663001721</v>
      </c>
      <c r="U766" s="43">
        <f ca="1">_xll.BInterpol('Base CDI'!$H$4:$H$28,'Base CDI'!$I$4:$I$29,S766,"Cubic","Extrapolate=Linear","MultiX=Average","Skip=True","Sort=True")</f>
        <v>12.957110334005387</v>
      </c>
    </row>
    <row r="767" spans="16:21" x14ac:dyDescent="0.25">
      <c r="P767" s="10">
        <v>35628</v>
      </c>
      <c r="Q767">
        <v>2.7972619999999999</v>
      </c>
      <c r="S767" s="42">
        <f t="shared" ca="1" si="17"/>
        <v>46787</v>
      </c>
      <c r="T767" s="43">
        <f ca="1">_xll.BInterpol('Base CDI'!$H$4:$H$28,'Base CDI'!$J$4:$J$29,S767,"Cubic","Extrapolate=Linear","MultiX=Average","Skip=True","Sort=True")</f>
        <v>12.967597263050957</v>
      </c>
      <c r="U767" s="43">
        <f ca="1">_xll.BInterpol('Base CDI'!$H$4:$H$28,'Base CDI'!$I$4:$I$29,S767,"Cubic","Extrapolate=Linear","MultiX=Average","Skip=True","Sort=True")</f>
        <v>12.956634117685589</v>
      </c>
    </row>
    <row r="768" spans="16:21" x14ac:dyDescent="0.25">
      <c r="P768" s="10">
        <v>35629</v>
      </c>
      <c r="Q768">
        <v>2.7992020000000002</v>
      </c>
      <c r="S768" s="42">
        <f t="shared" ca="1" si="17"/>
        <v>46788</v>
      </c>
      <c r="T768" s="43">
        <f ca="1">_xll.BInterpol('Base CDI'!$H$4:$H$28,'Base CDI'!$J$4:$J$29,S768,"Cubic","Extrapolate=Linear","MultiX=Average","Skip=True","Sort=True")</f>
        <v>12.967107532062174</v>
      </c>
      <c r="U768" s="43">
        <f ca="1">_xll.BInterpol('Base CDI'!$H$4:$H$28,'Base CDI'!$I$4:$I$29,S768,"Cubic","Extrapolate=Linear","MultiX=Average","Skip=True","Sort=True")</f>
        <v>12.956163859918606</v>
      </c>
    </row>
    <row r="769" spans="16:21" x14ac:dyDescent="0.25">
      <c r="P769" s="10">
        <v>35632</v>
      </c>
      <c r="Q769">
        <v>2.8011330000000001</v>
      </c>
      <c r="S769" s="42">
        <f t="shared" ca="1" si="17"/>
        <v>46789</v>
      </c>
      <c r="T769" s="43">
        <f ca="1">_xll.BInterpol('Base CDI'!$H$4:$H$28,'Base CDI'!$J$4:$J$29,S769,"Cubic","Extrapolate=Linear","MultiX=Average","Skip=True","Sort=True")</f>
        <v>12.966624431521193</v>
      </c>
      <c r="U769" s="43">
        <f ca="1">_xll.BInterpol('Base CDI'!$H$4:$H$28,'Base CDI'!$I$4:$I$29,S769,"Cubic","Extrapolate=Linear","MultiX=Average","Skip=True","Sort=True")</f>
        <v>12.955699529267877</v>
      </c>
    </row>
    <row r="770" spans="16:21" x14ac:dyDescent="0.25">
      <c r="P770" s="10">
        <v>35633</v>
      </c>
      <c r="Q770">
        <v>2.8030659999999998</v>
      </c>
      <c r="S770" s="42">
        <f t="shared" ca="1" si="17"/>
        <v>46790</v>
      </c>
      <c r="T770" s="43">
        <f ca="1">_xll.BInterpol('Base CDI'!$H$4:$H$28,'Base CDI'!$J$4:$J$29,S770,"Cubic","Extrapolate=Linear","MultiX=Average","Skip=True","Sort=True")</f>
        <v>12.966147922913832</v>
      </c>
      <c r="U770" s="43">
        <f ca="1">_xll.BInterpol('Base CDI'!$H$4:$H$28,'Base CDI'!$I$4:$I$29,S770,"Cubic","Extrapolate=Linear","MultiX=Average","Skip=True","Sort=True")</f>
        <v>12.955241094296841</v>
      </c>
    </row>
    <row r="771" spans="16:21" x14ac:dyDescent="0.25">
      <c r="P771" s="10">
        <v>35634</v>
      </c>
      <c r="Q771">
        <v>2.8049909999999998</v>
      </c>
      <c r="S771" s="42">
        <f t="shared" ca="1" si="17"/>
        <v>46791</v>
      </c>
      <c r="T771" s="43">
        <f ca="1">_xll.BInterpol('Base CDI'!$H$4:$H$28,'Base CDI'!$J$4:$J$29,S771,"Cubic","Extrapolate=Linear","MultiX=Average","Skip=True","Sort=True")</f>
        <v>12.965677967725906</v>
      </c>
      <c r="U771" s="43">
        <f ca="1">_xll.BInterpol('Base CDI'!$H$4:$H$28,'Base CDI'!$I$4:$I$29,S771,"Cubic","Extrapolate=Linear","MultiX=Average","Skip=True","Sort=True")</f>
        <v>12.954788523568935</v>
      </c>
    </row>
    <row r="772" spans="16:21" x14ac:dyDescent="0.25">
      <c r="P772" s="10">
        <v>35635</v>
      </c>
      <c r="Q772">
        <v>2.8069169999999999</v>
      </c>
      <c r="S772" s="42">
        <f t="shared" ca="1" si="17"/>
        <v>46792</v>
      </c>
      <c r="T772" s="43">
        <f ca="1">_xll.BInterpol('Base CDI'!$H$4:$H$28,'Base CDI'!$J$4:$J$29,S772,"Cubic","Extrapolate=Linear","MultiX=Average","Skip=True","Sort=True")</f>
        <v>12.965214527443232</v>
      </c>
      <c r="U772" s="43">
        <f ca="1">_xll.BInterpol('Base CDI'!$H$4:$H$28,'Base CDI'!$I$4:$I$29,S772,"Cubic","Extrapolate=Linear","MultiX=Average","Skip=True","Sort=True")</f>
        <v>12.954341785647596</v>
      </c>
    </row>
    <row r="773" spans="16:21" x14ac:dyDescent="0.25">
      <c r="P773" s="10">
        <v>35636</v>
      </c>
      <c r="Q773">
        <v>2.8088440000000001</v>
      </c>
      <c r="S773" s="42">
        <f t="shared" ca="1" si="17"/>
        <v>46793</v>
      </c>
      <c r="T773" s="43">
        <f ca="1">_xll.BInterpol('Base CDI'!$H$4:$H$28,'Base CDI'!$J$4:$J$29,S773,"Cubic","Extrapolate=Linear","MultiX=Average","Skip=True","Sort=True")</f>
        <v>12.964757563551629</v>
      </c>
      <c r="U773" s="43">
        <f ca="1">_xll.BInterpol('Base CDI'!$H$4:$H$28,'Base CDI'!$I$4:$I$29,S773,"Cubic","Extrapolate=Linear","MultiX=Average","Skip=True","Sort=True")</f>
        <v>12.953900849096264</v>
      </c>
    </row>
    <row r="774" spans="16:21" x14ac:dyDescent="0.25">
      <c r="P774" s="10">
        <v>35639</v>
      </c>
      <c r="Q774">
        <v>2.8107730000000002</v>
      </c>
      <c r="S774" s="42">
        <f t="shared" ca="1" si="17"/>
        <v>46794</v>
      </c>
      <c r="T774" s="43">
        <f ca="1">_xll.BInterpol('Base CDI'!$H$4:$H$28,'Base CDI'!$J$4:$J$29,S774,"Cubic","Extrapolate=Linear","MultiX=Average","Skip=True","Sort=True")</f>
        <v>12.964307037536912</v>
      </c>
      <c r="U774" s="43">
        <f ca="1">_xll.BInterpol('Base CDI'!$H$4:$H$28,'Base CDI'!$I$4:$I$29,S774,"Cubic","Extrapolate=Linear","MultiX=Average","Skip=True","Sort=True")</f>
        <v>12.953465682478374</v>
      </c>
    </row>
    <row r="775" spans="16:21" x14ac:dyDescent="0.25">
      <c r="P775" s="10">
        <v>35640</v>
      </c>
      <c r="Q775">
        <v>2.812703</v>
      </c>
      <c r="S775" s="42">
        <f t="shared" ca="1" si="17"/>
        <v>46795</v>
      </c>
      <c r="T775" s="43">
        <f ca="1">_xll.BInterpol('Base CDI'!$H$4:$H$28,'Base CDI'!$J$4:$J$29,S775,"Cubic","Extrapolate=Linear","MultiX=Average","Skip=True","Sort=True")</f>
        <v>12.963862910884901</v>
      </c>
      <c r="U775" s="43">
        <f ca="1">_xll.BInterpol('Base CDI'!$H$4:$H$28,'Base CDI'!$I$4:$I$29,S775,"Cubic","Extrapolate=Linear","MultiX=Average","Skip=True","Sort=True")</f>
        <v>12.953036254357364</v>
      </c>
    </row>
    <row r="776" spans="16:21" x14ac:dyDescent="0.25">
      <c r="P776" s="10">
        <v>35641</v>
      </c>
      <c r="Q776">
        <v>2.814635</v>
      </c>
      <c r="S776" s="42">
        <f t="shared" ca="1" si="17"/>
        <v>46796</v>
      </c>
      <c r="T776" s="43">
        <f ca="1">_xll.BInterpol('Base CDI'!$H$4:$H$28,'Base CDI'!$J$4:$J$29,S776,"Cubic","Extrapolate=Linear","MultiX=Average","Skip=True","Sort=True")</f>
        <v>12.963425145081413</v>
      </c>
      <c r="U776" s="43">
        <f ca="1">_xll.BInterpol('Base CDI'!$H$4:$H$28,'Base CDI'!$I$4:$I$29,S776,"Cubic","Extrapolate=Linear","MultiX=Average","Skip=True","Sort=True")</f>
        <v>12.952612533296673</v>
      </c>
    </row>
    <row r="777" spans="16:21" x14ac:dyDescent="0.25">
      <c r="P777" s="10">
        <v>35642</v>
      </c>
      <c r="Q777">
        <v>2.816567</v>
      </c>
      <c r="S777" s="42">
        <f t="shared" ca="1" si="17"/>
        <v>46797</v>
      </c>
      <c r="T777" s="43">
        <f ca="1">_xll.BInterpol('Base CDI'!$H$4:$H$28,'Base CDI'!$J$4:$J$29,S777,"Cubic","Extrapolate=Linear","MultiX=Average","Skip=True","Sort=True")</f>
        <v>12.962993701612264</v>
      </c>
      <c r="U777" s="43">
        <f ca="1">_xll.BInterpol('Base CDI'!$H$4:$H$28,'Base CDI'!$I$4:$I$29,S777,"Cubic","Extrapolate=Linear","MultiX=Average","Skip=True","Sort=True")</f>
        <v>12.952194487859739</v>
      </c>
    </row>
    <row r="778" spans="16:21" x14ac:dyDescent="0.25">
      <c r="P778" s="10">
        <v>35643</v>
      </c>
      <c r="Q778">
        <v>2.8186800000000001</v>
      </c>
      <c r="S778" s="42">
        <f t="shared" ca="1" si="17"/>
        <v>46798</v>
      </c>
      <c r="T778" s="43">
        <f ca="1">_xll.BInterpol('Base CDI'!$H$4:$H$28,'Base CDI'!$J$4:$J$29,S778,"Cubic","Extrapolate=Linear","MultiX=Average","Skip=True","Sort=True")</f>
        <v>12.962568541963272</v>
      </c>
      <c r="U778" s="43">
        <f ca="1">_xll.BInterpol('Base CDI'!$H$4:$H$28,'Base CDI'!$I$4:$I$29,S778,"Cubic","Extrapolate=Linear","MultiX=Average","Skip=True","Sort=True")</f>
        <v>12.951782086609999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8">S778+1</f>
        <v>46799</v>
      </c>
      <c r="T779" s="43">
        <f ca="1">_xll.BInterpol('Base CDI'!$H$4:$H$28,'Base CDI'!$J$4:$J$29,S779,"Cubic","Extrapolate=Linear","MultiX=Average","Skip=True","Sort=True")</f>
        <v>12.962149627620253</v>
      </c>
      <c r="U779" s="43">
        <f ca="1">_xll.BInterpol('Base CDI'!$H$4:$H$28,'Base CDI'!$I$4:$I$29,S779,"Cubic","Extrapolate=Linear","MultiX=Average","Skip=True","Sort=True")</f>
        <v>12.951375298110889</v>
      </c>
    </row>
    <row r="780" spans="16:21" x14ac:dyDescent="0.25">
      <c r="P780" s="10">
        <v>35647</v>
      </c>
      <c r="Q780">
        <v>2.8228810000000002</v>
      </c>
      <c r="S780" s="42">
        <f t="shared" ca="1" si="18"/>
        <v>46800</v>
      </c>
      <c r="T780" s="43">
        <f ca="1">_xll.BInterpol('Base CDI'!$H$4:$H$28,'Base CDI'!$J$4:$J$29,S780,"Cubic","Extrapolate=Linear","MultiX=Average","Skip=True","Sort=True")</f>
        <v>12.961736920069027</v>
      </c>
      <c r="U780" s="43">
        <f ca="1">_xll.BInterpol('Base CDI'!$H$4:$H$28,'Base CDI'!$I$4:$I$29,S780,"Cubic","Extrapolate=Linear","MultiX=Average","Skip=True","Sort=True")</f>
        <v>12.950974090925849</v>
      </c>
    </row>
    <row r="781" spans="16:21" x14ac:dyDescent="0.25">
      <c r="P781" s="10">
        <v>35648</v>
      </c>
      <c r="Q781">
        <v>2.8249789999999999</v>
      </c>
      <c r="S781" s="42">
        <f t="shared" ca="1" si="18"/>
        <v>46801</v>
      </c>
      <c r="T781" s="43">
        <f ca="1">_xll.BInterpol('Base CDI'!$H$4:$H$28,'Base CDI'!$J$4:$J$29,S781,"Cubic","Extrapolate=Linear","MultiX=Average","Skip=True","Sort=True")</f>
        <v>12.96133038079541</v>
      </c>
      <c r="U781" s="43">
        <f ca="1">_xll.BInterpol('Base CDI'!$H$4:$H$28,'Base CDI'!$I$4:$I$29,S781,"Cubic","Extrapolate=Linear","MultiX=Average","Skip=True","Sort=True")</f>
        <v>12.950578433618317</v>
      </c>
    </row>
    <row r="782" spans="16:21" x14ac:dyDescent="0.25">
      <c r="P782" s="10">
        <v>35649</v>
      </c>
      <c r="Q782">
        <v>2.82707</v>
      </c>
      <c r="S782" s="42">
        <f t="shared" ca="1" si="18"/>
        <v>46802</v>
      </c>
      <c r="T782" s="43">
        <f ca="1">_xll.BInterpol('Base CDI'!$H$4:$H$28,'Base CDI'!$J$4:$J$29,S782,"Cubic","Extrapolate=Linear","MultiX=Average","Skip=True","Sort=True")</f>
        <v>12.960929971285218</v>
      </c>
      <c r="U782" s="43">
        <f ca="1">_xll.BInterpol('Base CDI'!$H$4:$H$28,'Base CDI'!$I$4:$I$29,S782,"Cubic","Extrapolate=Linear","MultiX=Average","Skip=True","Sort=True")</f>
        <v>12.95018829475173</v>
      </c>
    </row>
    <row r="783" spans="16:21" x14ac:dyDescent="0.25">
      <c r="P783" s="10">
        <v>35650</v>
      </c>
      <c r="Q783">
        <v>2.8291710000000001</v>
      </c>
      <c r="S783" s="42">
        <f t="shared" ca="1" si="18"/>
        <v>46803</v>
      </c>
      <c r="T783" s="43">
        <f ca="1">_xll.BInterpol('Base CDI'!$H$4:$H$28,'Base CDI'!$J$4:$J$29,S783,"Cubic","Extrapolate=Linear","MultiX=Average","Skip=True","Sort=True")</f>
        <v>12.960535653024269</v>
      </c>
      <c r="U783" s="43">
        <f ca="1">_xll.BInterpol('Base CDI'!$H$4:$H$28,'Base CDI'!$I$4:$I$29,S783,"Cubic","Extrapolate=Linear","MultiX=Average","Skip=True","Sort=True")</f>
        <v>12.949803642889524</v>
      </c>
    </row>
    <row r="784" spans="16:21" x14ac:dyDescent="0.25">
      <c r="P784" s="10">
        <v>35653</v>
      </c>
      <c r="Q784">
        <v>2.8312840000000001</v>
      </c>
      <c r="S784" s="42">
        <f t="shared" ca="1" si="18"/>
        <v>46804</v>
      </c>
      <c r="T784" s="43">
        <f ca="1">_xll.BInterpol('Base CDI'!$H$4:$H$28,'Base CDI'!$J$4:$J$29,S784,"Cubic","Extrapolate=Linear","MultiX=Average","Skip=True","Sort=True")</f>
        <v>12.960147387498381</v>
      </c>
      <c r="U784" s="43">
        <f ca="1">_xll.BInterpol('Base CDI'!$H$4:$H$28,'Base CDI'!$I$4:$I$29,S784,"Cubic","Extrapolate=Linear","MultiX=Average","Skip=True","Sort=True")</f>
        <v>12.94942444659514</v>
      </c>
    </row>
    <row r="785" spans="16:21" x14ac:dyDescent="0.25">
      <c r="P785" s="10">
        <v>35654</v>
      </c>
      <c r="Q785">
        <v>2.8334069999999998</v>
      </c>
      <c r="S785" s="42">
        <f t="shared" ca="1" si="18"/>
        <v>46805</v>
      </c>
      <c r="T785" s="43">
        <f ca="1">_xll.BInterpol('Base CDI'!$H$4:$H$28,'Base CDI'!$J$4:$J$29,S785,"Cubic","Extrapolate=Linear","MultiX=Average","Skip=True","Sort=True")</f>
        <v>12.959765136193372</v>
      </c>
      <c r="U785" s="43">
        <f ca="1">_xll.BInterpol('Base CDI'!$H$4:$H$28,'Base CDI'!$I$4:$I$29,S785,"Cubic","Extrapolate=Linear","MultiX=Average","Skip=True","Sort=True")</f>
        <v>12.949050674432012</v>
      </c>
    </row>
    <row r="786" spans="16:21" x14ac:dyDescent="0.25">
      <c r="P786" s="10">
        <v>35655</v>
      </c>
      <c r="Q786">
        <v>2.8355510000000002</v>
      </c>
      <c r="S786" s="42">
        <f t="shared" ca="1" si="18"/>
        <v>46806</v>
      </c>
      <c r="T786" s="43">
        <f ca="1">_xll.BInterpol('Base CDI'!$H$4:$H$28,'Base CDI'!$J$4:$J$29,S786,"Cubic","Extrapolate=Linear","MultiX=Average","Skip=True","Sort=True")</f>
        <v>12.959388860595059</v>
      </c>
      <c r="U786" s="43">
        <f ca="1">_xll.BInterpol('Base CDI'!$H$4:$H$28,'Base CDI'!$I$4:$I$29,S786,"Cubic","Extrapolate=Linear","MultiX=Average","Skip=True","Sort=True")</f>
        <v>12.948682294963582</v>
      </c>
    </row>
    <row r="787" spans="16:21" x14ac:dyDescent="0.25">
      <c r="P787" s="10">
        <v>35656</v>
      </c>
      <c r="Q787">
        <v>2.8376969999999999</v>
      </c>
      <c r="S787" s="42">
        <f t="shared" ca="1" si="18"/>
        <v>46807</v>
      </c>
      <c r="T787" s="43">
        <f ca="1">_xll.BInterpol('Base CDI'!$H$4:$H$28,'Base CDI'!$J$4:$J$29,S787,"Cubic","Extrapolate=Linear","MultiX=Average","Skip=True","Sort=True")</f>
        <v>12.959018522189258</v>
      </c>
      <c r="U787" s="43">
        <f ca="1">_xll.BInterpol('Base CDI'!$H$4:$H$28,'Base CDI'!$I$4:$I$29,S787,"Cubic","Extrapolate=Linear","MultiX=Average","Skip=True","Sort=True")</f>
        <v>12.948319276753285</v>
      </c>
    </row>
    <row r="788" spans="16:21" x14ac:dyDescent="0.25">
      <c r="P788" s="10">
        <v>35657</v>
      </c>
      <c r="Q788">
        <v>2.8398340000000002</v>
      </c>
      <c r="S788" s="42">
        <f t="shared" ca="1" si="18"/>
        <v>46808</v>
      </c>
      <c r="T788" s="43">
        <f ca="1">_xll.BInterpol('Base CDI'!$H$4:$H$28,'Base CDI'!$J$4:$J$29,S788,"Cubic","Extrapolate=Linear","MultiX=Average","Skip=True","Sort=True")</f>
        <v>12.958654082461788</v>
      </c>
      <c r="U788" s="43">
        <f ca="1">_xll.BInterpol('Base CDI'!$H$4:$H$28,'Base CDI'!$I$4:$I$29,S788,"Cubic","Extrapolate=Linear","MultiX=Average","Skip=True","Sort=True")</f>
        <v>12.947961588364558</v>
      </c>
    </row>
    <row r="789" spans="16:21" x14ac:dyDescent="0.25">
      <c r="P789" s="10">
        <v>35660</v>
      </c>
      <c r="Q789">
        <v>2.841974</v>
      </c>
      <c r="S789" s="42">
        <f t="shared" ca="1" si="18"/>
        <v>46809</v>
      </c>
      <c r="T789" s="43">
        <f ca="1">_xll.BInterpol('Base CDI'!$H$4:$H$28,'Base CDI'!$J$4:$J$29,S789,"Cubic","Extrapolate=Linear","MultiX=Average","Skip=True","Sort=True")</f>
        <v>12.958295502898464</v>
      </c>
      <c r="U789" s="43">
        <f ca="1">_xll.BInterpol('Base CDI'!$H$4:$H$28,'Base CDI'!$I$4:$I$29,S789,"Cubic","Extrapolate=Linear","MultiX=Average","Skip=True","Sort=True")</f>
        <v>12.947609198360841</v>
      </c>
    </row>
    <row r="790" spans="16:21" x14ac:dyDescent="0.25">
      <c r="P790" s="10">
        <v>35661</v>
      </c>
      <c r="Q790">
        <v>2.8441049999999999</v>
      </c>
      <c r="S790" s="42">
        <f t="shared" ca="1" si="18"/>
        <v>46810</v>
      </c>
      <c r="T790" s="43">
        <f ca="1">_xll.BInterpol('Base CDI'!$H$4:$H$28,'Base CDI'!$J$4:$J$29,S790,"Cubic","Extrapolate=Linear","MultiX=Average","Skip=True","Sort=True")</f>
        <v>12.957942744985106</v>
      </c>
      <c r="U790" s="43">
        <f ca="1">_xll.BInterpol('Base CDI'!$H$4:$H$28,'Base CDI'!$I$4:$I$29,S790,"Cubic","Extrapolate=Linear","MultiX=Average","Skip=True","Sort=True")</f>
        <v>12.94726207530557</v>
      </c>
    </row>
    <row r="791" spans="16:21" x14ac:dyDescent="0.25">
      <c r="P791" s="10">
        <v>35662</v>
      </c>
      <c r="Q791">
        <v>2.846238</v>
      </c>
      <c r="S791" s="42">
        <f t="shared" ca="1" si="18"/>
        <v>46811</v>
      </c>
      <c r="T791" s="43">
        <f ca="1">_xll.BInterpol('Base CDI'!$H$4:$H$28,'Base CDI'!$J$4:$J$29,S791,"Cubic","Extrapolate=Linear","MultiX=Average","Skip=True","Sort=True")</f>
        <v>12.957595770207529</v>
      </c>
      <c r="U791" s="43">
        <f ca="1">_xll.BInterpol('Base CDI'!$H$4:$H$28,'Base CDI'!$I$4:$I$29,S791,"Cubic","Extrapolate=Linear","MultiX=Average","Skip=True","Sort=True")</f>
        <v>12.946920187762185</v>
      </c>
    </row>
    <row r="792" spans="16:21" x14ac:dyDescent="0.25">
      <c r="P792" s="10">
        <v>35663</v>
      </c>
      <c r="Q792">
        <v>2.848373</v>
      </c>
      <c r="S792" s="42">
        <f t="shared" ca="1" si="18"/>
        <v>46812</v>
      </c>
      <c r="T792" s="43">
        <f ca="1">_xll.BInterpol('Base CDI'!$H$4:$H$28,'Base CDI'!$J$4:$J$29,S792,"Cubic","Extrapolate=Linear","MultiX=Average","Skip=True","Sort=True")</f>
        <v>12.957254540051551</v>
      </c>
      <c r="U792" s="43">
        <f ca="1">_xll.BInterpol('Base CDI'!$H$4:$H$28,'Base CDI'!$I$4:$I$29,S792,"Cubic","Extrapolate=Linear","MultiX=Average","Skip=True","Sort=True")</f>
        <v>12.94658350429412</v>
      </c>
    </row>
    <row r="793" spans="16:21" x14ac:dyDescent="0.25">
      <c r="P793" s="10">
        <v>35664</v>
      </c>
      <c r="Q793">
        <v>2.8505090000000002</v>
      </c>
      <c r="S793" s="42">
        <f t="shared" ca="1" si="18"/>
        <v>46813</v>
      </c>
      <c r="T793" s="43">
        <f ca="1">_xll.BInterpol('Base CDI'!$H$4:$H$28,'Base CDI'!$J$4:$J$29,S793,"Cubic","Extrapolate=Linear","MultiX=Average","Skip=True","Sort=True")</f>
        <v>12.956919016002992</v>
      </c>
      <c r="U793" s="43">
        <f ca="1">_xll.BInterpol('Base CDI'!$H$4:$H$28,'Base CDI'!$I$4:$I$29,S793,"Cubic","Extrapolate=Linear","MultiX=Average","Skip=True","Sort=True")</f>
        <v>12.946251993464816</v>
      </c>
    </row>
    <row r="794" spans="16:21" x14ac:dyDescent="0.25">
      <c r="P794" s="10">
        <v>35667</v>
      </c>
      <c r="Q794">
        <v>2.8526470000000002</v>
      </c>
      <c r="S794" s="42">
        <f t="shared" ca="1" si="18"/>
        <v>46814</v>
      </c>
      <c r="T794" s="43">
        <f ca="1">_xll.BInterpol('Base CDI'!$H$4:$H$28,'Base CDI'!$J$4:$J$29,S794,"Cubic","Extrapolate=Linear","MultiX=Average","Skip=True","Sort=True")</f>
        <v>12.956589159547665</v>
      </c>
      <c r="U794" s="43">
        <f ca="1">_xll.BInterpol('Base CDI'!$H$4:$H$28,'Base CDI'!$I$4:$I$29,S794,"Cubic","Extrapolate=Linear","MultiX=Average","Skip=True","Sort=True")</f>
        <v>12.945925623837709</v>
      </c>
    </row>
    <row r="795" spans="16:21" x14ac:dyDescent="0.25">
      <c r="P795" s="10">
        <v>35668</v>
      </c>
      <c r="Q795">
        <v>2.8547769999999999</v>
      </c>
      <c r="S795" s="42">
        <f t="shared" ca="1" si="18"/>
        <v>46815</v>
      </c>
      <c r="T795" s="43">
        <f ca="1">_xll.BInterpol('Base CDI'!$H$4:$H$28,'Base CDI'!$J$4:$J$29,S795,"Cubic","Extrapolate=Linear","MultiX=Average","Skip=True","Sort=True")</f>
        <v>12.95626493217139</v>
      </c>
      <c r="U795" s="43">
        <f ca="1">_xll.BInterpol('Base CDI'!$H$4:$H$28,'Base CDI'!$I$4:$I$29,S795,"Cubic","Extrapolate=Linear","MultiX=Average","Skip=True","Sort=True")</f>
        <v>12.945604363976239</v>
      </c>
    </row>
    <row r="796" spans="16:21" x14ac:dyDescent="0.25">
      <c r="P796" s="10">
        <v>35669</v>
      </c>
      <c r="Q796">
        <v>2.8569089999999999</v>
      </c>
      <c r="S796" s="42">
        <f t="shared" ca="1" si="18"/>
        <v>46816</v>
      </c>
      <c r="T796" s="43">
        <f ca="1">_xll.BInterpol('Base CDI'!$H$4:$H$28,'Base CDI'!$J$4:$J$29,S796,"Cubic","Extrapolate=Linear","MultiX=Average","Skip=True","Sort=True")</f>
        <v>12.955946295359984</v>
      </c>
      <c r="U796" s="43">
        <f ca="1">_xll.BInterpol('Base CDI'!$H$4:$H$28,'Base CDI'!$I$4:$I$29,S796,"Cubic","Extrapolate=Linear","MultiX=Average","Skip=True","Sort=True")</f>
        <v>12.945288182443839</v>
      </c>
    </row>
    <row r="797" spans="16:21" x14ac:dyDescent="0.25">
      <c r="P797" s="10">
        <v>35670</v>
      </c>
      <c r="Q797">
        <v>2.8590420000000001</v>
      </c>
      <c r="S797" s="42">
        <f t="shared" ca="1" si="18"/>
        <v>46817</v>
      </c>
      <c r="T797" s="43">
        <f ca="1">_xll.BInterpol('Base CDI'!$H$4:$H$28,'Base CDI'!$J$4:$J$29,S797,"Cubic","Extrapolate=Linear","MultiX=Average","Skip=True","Sort=True")</f>
        <v>12.955633210599263</v>
      </c>
      <c r="U797" s="43">
        <f ca="1">_xll.BInterpol('Base CDI'!$H$4:$H$28,'Base CDI'!$I$4:$I$29,S797,"Cubic","Extrapolate=Linear","MultiX=Average","Skip=True","Sort=True")</f>
        <v>12.944977047803953</v>
      </c>
    </row>
    <row r="798" spans="16:21" x14ac:dyDescent="0.25">
      <c r="P798" s="10">
        <v>35671</v>
      </c>
      <c r="Q798">
        <v>2.8611770000000001</v>
      </c>
      <c r="S798" s="42">
        <f t="shared" ca="1" si="18"/>
        <v>46818</v>
      </c>
      <c r="T798" s="43">
        <f ca="1">_xll.BInterpol('Base CDI'!$H$4:$H$28,'Base CDI'!$J$4:$J$29,S798,"Cubic","Extrapolate=Linear","MultiX=Average","Skip=True","Sort=True")</f>
        <v>12.955325639375046</v>
      </c>
      <c r="U798" s="43">
        <f ca="1">_xll.BInterpol('Base CDI'!$H$4:$H$28,'Base CDI'!$I$4:$I$29,S798,"Cubic","Extrapolate=Linear","MultiX=Average","Skip=True","Sort=True")</f>
        <v>12.944670928620013</v>
      </c>
    </row>
    <row r="799" spans="16:21" x14ac:dyDescent="0.25">
      <c r="P799" s="10">
        <v>35674</v>
      </c>
      <c r="Q799">
        <v>2.8632369999999998</v>
      </c>
      <c r="S799" s="42">
        <f t="shared" ca="1" si="18"/>
        <v>46819</v>
      </c>
      <c r="T799" s="43">
        <f ca="1">_xll.BInterpol('Base CDI'!$H$4:$H$28,'Base CDI'!$J$4:$J$29,S799,"Cubic","Extrapolate=Linear","MultiX=Average","Skip=True","Sort=True")</f>
        <v>12.95502354317315</v>
      </c>
      <c r="U799" s="43">
        <f ca="1">_xll.BInterpol('Base CDI'!$H$4:$H$28,'Base CDI'!$I$4:$I$29,S799,"Cubic","Extrapolate=Linear","MultiX=Average","Skip=True","Sort=True")</f>
        <v>12.944369793455461</v>
      </c>
    </row>
    <row r="800" spans="16:21" x14ac:dyDescent="0.25">
      <c r="P800" s="10">
        <v>35675</v>
      </c>
      <c r="Q800">
        <v>2.8652980000000001</v>
      </c>
      <c r="S800" s="42">
        <f t="shared" ca="1" si="18"/>
        <v>46820</v>
      </c>
      <c r="T800" s="43">
        <f ca="1">_xll.BInterpol('Base CDI'!$H$4:$H$28,'Base CDI'!$J$4:$J$29,S800,"Cubic","Extrapolate=Linear","MultiX=Average","Skip=True","Sort=True")</f>
        <v>12.954726883479392</v>
      </c>
      <c r="U800" s="43">
        <f ca="1">_xll.BInterpol('Base CDI'!$H$4:$H$28,'Base CDI'!$I$4:$I$29,S800,"Cubic","Extrapolate=Linear","MultiX=Average","Skip=True","Sort=True")</f>
        <v>12.944073610873732</v>
      </c>
    </row>
    <row r="801" spans="16:21" x14ac:dyDescent="0.25">
      <c r="P801" s="10">
        <v>35676</v>
      </c>
      <c r="Q801">
        <v>2.8673519999999999</v>
      </c>
      <c r="S801" s="42">
        <f t="shared" ca="1" si="18"/>
        <v>46821</v>
      </c>
      <c r="T801" s="43">
        <f ca="1">_xll.BInterpol('Base CDI'!$H$4:$H$28,'Base CDI'!$J$4:$J$29,S801,"Cubic","Extrapolate=Linear","MultiX=Average","Skip=True","Sort=True")</f>
        <v>12.95443562177959</v>
      </c>
      <c r="U801" s="43">
        <f ca="1">_xll.BInterpol('Base CDI'!$H$4:$H$28,'Base CDI'!$I$4:$I$29,S801,"Cubic","Extrapolate=Linear","MultiX=Average","Skip=True","Sort=True")</f>
        <v>12.943782349438264</v>
      </c>
    </row>
    <row r="802" spans="16:21" x14ac:dyDescent="0.25">
      <c r="P802" s="10">
        <v>35677</v>
      </c>
      <c r="Q802">
        <v>2.8694069999999998</v>
      </c>
      <c r="S802" s="42">
        <f t="shared" ca="1" si="18"/>
        <v>46822</v>
      </c>
      <c r="T802" s="43">
        <f ca="1">_xll.BInterpol('Base CDI'!$H$4:$H$28,'Base CDI'!$J$4:$J$29,S802,"Cubic","Extrapolate=Linear","MultiX=Average","Skip=True","Sort=True")</f>
        <v>12.954149719559558</v>
      </c>
      <c r="U802" s="43">
        <f ca="1">_xll.BInterpol('Base CDI'!$H$4:$H$28,'Base CDI'!$I$4:$I$29,S802,"Cubic","Extrapolate=Linear","MultiX=Average","Skip=True","Sort=True")</f>
        <v>12.943495977712496</v>
      </c>
    </row>
    <row r="803" spans="16:21" x14ac:dyDescent="0.25">
      <c r="P803" s="10">
        <v>35678</v>
      </c>
      <c r="Q803">
        <v>2.8714629999999999</v>
      </c>
      <c r="S803" s="42">
        <f t="shared" ca="1" si="18"/>
        <v>46823</v>
      </c>
      <c r="T803" s="43">
        <f ca="1">_xll.BInterpol('Base CDI'!$H$4:$H$28,'Base CDI'!$J$4:$J$29,S803,"Cubic","Extrapolate=Linear","MultiX=Average","Skip=True","Sort=True")</f>
        <v>12.953869138305118</v>
      </c>
      <c r="U803" s="43">
        <f ca="1">_xll.BInterpol('Base CDI'!$H$4:$H$28,'Base CDI'!$I$4:$I$29,S803,"Cubic","Extrapolate=Linear","MultiX=Average","Skip=True","Sort=True")</f>
        <v>12.943214464259865</v>
      </c>
    </row>
    <row r="804" spans="16:21" x14ac:dyDescent="0.25">
      <c r="P804" s="10">
        <v>35681</v>
      </c>
      <c r="Q804">
        <v>2.8735210000000002</v>
      </c>
      <c r="S804" s="42">
        <f t="shared" ca="1" si="18"/>
        <v>46824</v>
      </c>
      <c r="T804" s="43">
        <f ca="1">_xll.BInterpol('Base CDI'!$H$4:$H$28,'Base CDI'!$J$4:$J$29,S804,"Cubic","Extrapolate=Linear","MultiX=Average","Skip=True","Sort=True")</f>
        <v>12.953593839502085</v>
      </c>
      <c r="U804" s="43">
        <f ca="1">_xll.BInterpol('Base CDI'!$H$4:$H$28,'Base CDI'!$I$4:$I$29,S804,"Cubic","Extrapolate=Linear","MultiX=Average","Skip=True","Sort=True")</f>
        <v>12.942937777643809</v>
      </c>
    </row>
    <row r="805" spans="16:21" x14ac:dyDescent="0.25">
      <c r="P805" s="10">
        <v>35682</v>
      </c>
      <c r="Q805">
        <v>2.8755799999999998</v>
      </c>
      <c r="S805" s="42">
        <f t="shared" ca="1" si="18"/>
        <v>46825</v>
      </c>
      <c r="T805" s="43">
        <f ca="1">_xll.BInterpol('Base CDI'!$H$4:$H$28,'Base CDI'!$J$4:$J$29,S805,"Cubic","Extrapolate=Linear","MultiX=Average","Skip=True","Sort=True")</f>
        <v>12.953323784636277</v>
      </c>
      <c r="U805" s="43">
        <f ca="1">_xll.BInterpol('Base CDI'!$H$4:$H$28,'Base CDI'!$I$4:$I$29,S805,"Cubic","Extrapolate=Linear","MultiX=Average","Skip=True","Sort=True")</f>
        <v>12.942665886427767</v>
      </c>
    </row>
    <row r="806" spans="16:21" x14ac:dyDescent="0.25">
      <c r="P806" s="10">
        <v>35683</v>
      </c>
      <c r="Q806">
        <v>2.8776410000000001</v>
      </c>
      <c r="S806" s="42">
        <f t="shared" ca="1" si="18"/>
        <v>46826</v>
      </c>
      <c r="T806" s="43">
        <f ca="1">_xll.BInterpol('Base CDI'!$H$4:$H$28,'Base CDI'!$J$4:$J$29,S806,"Cubic","Extrapolate=Linear","MultiX=Average","Skip=True","Sort=True")</f>
        <v>12.953058935193511</v>
      </c>
      <c r="U806" s="43">
        <f ca="1">_xll.BInterpol('Base CDI'!$H$4:$H$28,'Base CDI'!$I$4:$I$29,S806,"Cubic","Extrapolate=Linear","MultiX=Average","Skip=True","Sort=True")</f>
        <v>12.942398759175173</v>
      </c>
    </row>
    <row r="807" spans="16:21" x14ac:dyDescent="0.25">
      <c r="P807" s="10">
        <v>35684</v>
      </c>
      <c r="Q807">
        <v>2.8797039999999998</v>
      </c>
      <c r="S807" s="42">
        <f t="shared" ca="1" si="18"/>
        <v>46827</v>
      </c>
      <c r="T807" s="43">
        <f ca="1">_xll.BInterpol('Base CDI'!$H$4:$H$28,'Base CDI'!$J$4:$J$29,S807,"Cubic","Extrapolate=Linear","MultiX=Average","Skip=True","Sort=True")</f>
        <v>12.952799252659602</v>
      </c>
      <c r="U807" s="43">
        <f ca="1">_xll.BInterpol('Base CDI'!$H$4:$H$28,'Base CDI'!$I$4:$I$29,S807,"Cubic","Extrapolate=Linear","MultiX=Average","Skip=True","Sort=True")</f>
        <v>12.942136364449469</v>
      </c>
    </row>
    <row r="808" spans="16:21" x14ac:dyDescent="0.25">
      <c r="P808" s="10">
        <v>35685</v>
      </c>
      <c r="Q808">
        <v>2.881767</v>
      </c>
      <c r="S808" s="42">
        <f t="shared" ca="1" si="18"/>
        <v>46828</v>
      </c>
      <c r="T808" s="43">
        <f ca="1">_xll.BInterpol('Base CDI'!$H$4:$H$28,'Base CDI'!$J$4:$J$29,S808,"Cubic","Extrapolate=Linear","MultiX=Average","Skip=True","Sort=True")</f>
        <v>12.952544698520372</v>
      </c>
      <c r="U808" s="43">
        <f ca="1">_xll.BInterpol('Base CDI'!$H$4:$H$28,'Base CDI'!$I$4:$I$29,S808,"Cubic","Extrapolate=Linear","MultiX=Average","Skip=True","Sort=True")</f>
        <v>12.94187867081409</v>
      </c>
    </row>
    <row r="809" spans="16:21" x14ac:dyDescent="0.25">
      <c r="P809" s="10">
        <v>35688</v>
      </c>
      <c r="Q809">
        <v>2.883842</v>
      </c>
      <c r="S809" s="42">
        <f t="shared" ca="1" si="18"/>
        <v>46829</v>
      </c>
      <c r="T809" s="43">
        <f ca="1">_xll.BInterpol('Base CDI'!$H$4:$H$28,'Base CDI'!$J$4:$J$29,S809,"Cubic","Extrapolate=Linear","MultiX=Average","Skip=True","Sort=True")</f>
        <v>12.952295234261635</v>
      </c>
      <c r="U809" s="43">
        <f ca="1">_xll.BInterpol('Base CDI'!$H$4:$H$28,'Base CDI'!$I$4:$I$29,S809,"Cubic","Extrapolate=Linear","MultiX=Average","Skip=True","Sort=True")</f>
        <v>12.941625646832474</v>
      </c>
    </row>
    <row r="810" spans="16:21" x14ac:dyDescent="0.25">
      <c r="P810" s="10">
        <v>35689</v>
      </c>
      <c r="Q810">
        <v>2.8859189999999999</v>
      </c>
      <c r="S810" s="42">
        <f t="shared" ca="1" si="18"/>
        <v>46830</v>
      </c>
      <c r="T810" s="43">
        <f ca="1">_xll.BInterpol('Base CDI'!$H$4:$H$28,'Base CDI'!$J$4:$J$29,S810,"Cubic","Extrapolate=Linear","MultiX=Average","Skip=True","Sort=True")</f>
        <v>12.952050821369211</v>
      </c>
      <c r="U810" s="43">
        <f ca="1">_xll.BInterpol('Base CDI'!$H$4:$H$28,'Base CDI'!$I$4:$I$29,S810,"Cubic","Extrapolate=Linear","MultiX=Average","Skip=True","Sort=True")</f>
        <v>12.941377261068059</v>
      </c>
    </row>
    <row r="811" spans="16:21" x14ac:dyDescent="0.25">
      <c r="P811" s="10">
        <v>35690</v>
      </c>
      <c r="Q811">
        <v>2.8879869999999999</v>
      </c>
      <c r="S811" s="42">
        <f t="shared" ca="1" si="18"/>
        <v>46831</v>
      </c>
      <c r="T811" s="43">
        <f ca="1">_xll.BInterpol('Base CDI'!$H$4:$H$28,'Base CDI'!$J$4:$J$29,S811,"Cubic","Extrapolate=Linear","MultiX=Average","Skip=True","Sort=True")</f>
        <v>12.951811421328912</v>
      </c>
      <c r="U811" s="43">
        <f ca="1">_xll.BInterpol('Base CDI'!$H$4:$H$28,'Base CDI'!$I$4:$I$29,S811,"Cubic","Extrapolate=Linear","MultiX=Average","Skip=True","Sort=True")</f>
        <v>12.941133482084284</v>
      </c>
    </row>
    <row r="812" spans="16:21" x14ac:dyDescent="0.25">
      <c r="P812" s="10">
        <v>35691</v>
      </c>
      <c r="Q812">
        <v>2.8900570000000001</v>
      </c>
      <c r="S812" s="42">
        <f t="shared" ca="1" si="18"/>
        <v>46832</v>
      </c>
      <c r="T812" s="43">
        <f ca="1">_xll.BInterpol('Base CDI'!$H$4:$H$28,'Base CDI'!$J$4:$J$29,S812,"Cubic","Extrapolate=Linear","MultiX=Average","Skip=True","Sort=True")</f>
        <v>12.951576995626562</v>
      </c>
      <c r="U812" s="43">
        <f ca="1">_xll.BInterpol('Base CDI'!$H$4:$H$28,'Base CDI'!$I$4:$I$29,S812,"Cubic","Extrapolate=Linear","MultiX=Average","Skip=True","Sort=True")</f>
        <v>12.940894278444585</v>
      </c>
    </row>
    <row r="813" spans="16:21" x14ac:dyDescent="0.25">
      <c r="P813" s="10">
        <v>35692</v>
      </c>
      <c r="Q813">
        <v>2.892128</v>
      </c>
      <c r="S813" s="42">
        <f t="shared" ca="1" si="18"/>
        <v>46833</v>
      </c>
      <c r="T813" s="43">
        <f ca="1">_xll.BInterpol('Base CDI'!$H$4:$H$28,'Base CDI'!$J$4:$J$29,S813,"Cubic","Extrapolate=Linear","MultiX=Average","Skip=True","Sort=True")</f>
        <v>12.951347505747973</v>
      </c>
      <c r="U813" s="43">
        <f ca="1">_xll.BInterpol('Base CDI'!$H$4:$H$28,'Base CDI'!$I$4:$I$29,S813,"Cubic","Extrapolate=Linear","MultiX=Average","Skip=True","Sort=True")</f>
        <v>12.940659618712401</v>
      </c>
    </row>
    <row r="814" spans="16:21" x14ac:dyDescent="0.25">
      <c r="P814" s="10">
        <v>35695</v>
      </c>
      <c r="Q814">
        <v>2.8942009999999998</v>
      </c>
      <c r="S814" s="42">
        <f t="shared" ca="1" si="18"/>
        <v>46834</v>
      </c>
      <c r="T814" s="43">
        <f ca="1">_xll.BInterpol('Base CDI'!$H$4:$H$28,'Base CDI'!$J$4:$J$29,S814,"Cubic","Extrapolate=Linear","MultiX=Average","Skip=True","Sort=True")</f>
        <v>12.951122913178967</v>
      </c>
      <c r="U814" s="43">
        <f ca="1">_xll.BInterpol('Base CDI'!$H$4:$H$28,'Base CDI'!$I$4:$I$29,S814,"Cubic","Extrapolate=Linear","MultiX=Average","Skip=True","Sort=True")</f>
        <v>12.940429471451168</v>
      </c>
    </row>
    <row r="815" spans="16:21" x14ac:dyDescent="0.25">
      <c r="P815" s="10">
        <v>35696</v>
      </c>
      <c r="Q815">
        <v>2.8962750000000002</v>
      </c>
      <c r="S815" s="42">
        <f t="shared" ca="1" si="18"/>
        <v>46835</v>
      </c>
      <c r="T815" s="43">
        <f ca="1">_xll.BInterpol('Base CDI'!$H$4:$H$28,'Base CDI'!$J$4:$J$29,S815,"Cubic","Extrapolate=Linear","MultiX=Average","Skip=True","Sort=True")</f>
        <v>12.950903179405357</v>
      </c>
      <c r="U815" s="43">
        <f ca="1">_xll.BInterpol('Base CDI'!$H$4:$H$28,'Base CDI'!$I$4:$I$29,S815,"Cubic","Extrapolate=Linear","MultiX=Average","Skip=True","Sort=True")</f>
        <v>12.940203805224325</v>
      </c>
    </row>
    <row r="816" spans="16:21" x14ac:dyDescent="0.25">
      <c r="P816" s="10">
        <v>35697</v>
      </c>
      <c r="Q816">
        <v>2.8983500000000002</v>
      </c>
      <c r="S816" s="42">
        <f t="shared" ca="1" si="18"/>
        <v>46836</v>
      </c>
      <c r="T816" s="43">
        <f ca="1">_xll.BInterpol('Base CDI'!$H$4:$H$28,'Base CDI'!$J$4:$J$29,S816,"Cubic","Extrapolate=Linear","MultiX=Average","Skip=True","Sort=True")</f>
        <v>12.950688265912962</v>
      </c>
      <c r="U816" s="43">
        <f ca="1">_xll.BInterpol('Base CDI'!$H$4:$H$28,'Base CDI'!$I$4:$I$29,S816,"Cubic","Extrapolate=Linear","MultiX=Average","Skip=True","Sort=True")</f>
        <v>12.93998258859531</v>
      </c>
    </row>
    <row r="817" spans="16:21" x14ac:dyDescent="0.25">
      <c r="P817" s="10">
        <v>35698</v>
      </c>
      <c r="Q817">
        <v>2.9004080000000001</v>
      </c>
      <c r="S817" s="42">
        <f t="shared" ca="1" si="18"/>
        <v>46837</v>
      </c>
      <c r="T817" s="43">
        <f ca="1">_xll.BInterpol('Base CDI'!$H$4:$H$28,'Base CDI'!$J$4:$J$29,S817,"Cubic","Extrapolate=Linear","MultiX=Average","Skip=True","Sort=True")</f>
        <v>12.9504781341876</v>
      </c>
      <c r="U817" s="43">
        <f ca="1">_xll.BInterpol('Base CDI'!$H$4:$H$28,'Base CDI'!$I$4:$I$29,S817,"Cubic","Extrapolate=Linear","MultiX=Average","Skip=True","Sort=True")</f>
        <v>12.939765790127561</v>
      </c>
    </row>
    <row r="818" spans="16:21" x14ac:dyDescent="0.25">
      <c r="P818" s="10">
        <v>35699</v>
      </c>
      <c r="Q818">
        <v>2.9024580000000002</v>
      </c>
      <c r="S818" s="42">
        <f t="shared" ca="1" si="18"/>
        <v>46838</v>
      </c>
      <c r="T818" s="43">
        <f ca="1">_xll.BInterpol('Base CDI'!$H$4:$H$28,'Base CDI'!$J$4:$J$29,S818,"Cubic","Extrapolate=Linear","MultiX=Average","Skip=True","Sort=True")</f>
        <v>12.950272745715088</v>
      </c>
      <c r="U818" s="43">
        <f ca="1">_xll.BInterpol('Base CDI'!$H$4:$H$28,'Base CDI'!$I$4:$I$29,S818,"Cubic","Extrapolate=Linear","MultiX=Average","Skip=True","Sort=True")</f>
        <v>12.939553378384513</v>
      </c>
    </row>
    <row r="819" spans="16:21" x14ac:dyDescent="0.25">
      <c r="P819" s="10">
        <v>35702</v>
      </c>
      <c r="Q819">
        <v>2.9044989999999999</v>
      </c>
      <c r="S819" s="42">
        <f t="shared" ca="1" si="18"/>
        <v>46839</v>
      </c>
      <c r="T819" s="43">
        <f ca="1">_xll.BInterpol('Base CDI'!$H$4:$H$28,'Base CDI'!$J$4:$J$29,S819,"Cubic","Extrapolate=Linear","MultiX=Average","Skip=True","Sort=True")</f>
        <v>12.950072061981244</v>
      </c>
      <c r="U819" s="43">
        <f ca="1">_xll.BInterpol('Base CDI'!$H$4:$H$28,'Base CDI'!$I$4:$I$29,S819,"Cubic","Extrapolate=Linear","MultiX=Average","Skip=True","Sort=True")</f>
        <v>12.939345321929608</v>
      </c>
    </row>
    <row r="820" spans="16:21" x14ac:dyDescent="0.25">
      <c r="P820" s="10">
        <v>35703</v>
      </c>
      <c r="Q820">
        <v>2.9065029999999998</v>
      </c>
      <c r="S820" s="42">
        <f t="shared" ca="1" si="18"/>
        <v>46840</v>
      </c>
      <c r="T820" s="43">
        <f ca="1">_xll.BInterpol('Base CDI'!$H$4:$H$28,'Base CDI'!$J$4:$J$29,S820,"Cubic","Extrapolate=Linear","MultiX=Average","Skip=True","Sort=True")</f>
        <v>12.949876044471884</v>
      </c>
      <c r="U820" s="43">
        <f ca="1">_xll.BInterpol('Base CDI'!$H$4:$H$28,'Base CDI'!$I$4:$I$29,S820,"Cubic","Extrapolate=Linear","MultiX=Average","Skip=True","Sort=True")</f>
        <v>12.939141589326281</v>
      </c>
    </row>
    <row r="821" spans="16:21" x14ac:dyDescent="0.25">
      <c r="P821" s="10">
        <v>35704</v>
      </c>
      <c r="Q821">
        <v>2.908509</v>
      </c>
      <c r="S821" s="42">
        <f t="shared" ca="1" si="18"/>
        <v>46841</v>
      </c>
      <c r="T821" s="43">
        <f ca="1">_xll.BInterpol('Base CDI'!$H$4:$H$28,'Base CDI'!$J$4:$J$29,S821,"Cubic","Extrapolate=Linear","MultiX=Average","Skip=True","Sort=True")</f>
        <v>12.949684654672824</v>
      </c>
      <c r="U821" s="43">
        <f ca="1">_xll.BInterpol('Base CDI'!$H$4:$H$28,'Base CDI'!$I$4:$I$29,S821,"Cubic","Extrapolate=Linear","MultiX=Average","Skip=True","Sort=True")</f>
        <v>12.938942149137969</v>
      </c>
    </row>
    <row r="822" spans="16:21" x14ac:dyDescent="0.25">
      <c r="P822" s="10">
        <v>35705</v>
      </c>
      <c r="Q822">
        <v>2.9105059999999998</v>
      </c>
      <c r="S822" s="42">
        <f t="shared" ca="1" si="18"/>
        <v>46842</v>
      </c>
      <c r="T822" s="43">
        <f ca="1">_xll.BInterpol('Base CDI'!$H$4:$H$28,'Base CDI'!$J$4:$J$29,S822,"Cubic","Extrapolate=Linear","MultiX=Average","Skip=True","Sort=True")</f>
        <v>12.949497854069884</v>
      </c>
      <c r="U822" s="43">
        <f ca="1">_xll.BInterpol('Base CDI'!$H$4:$H$28,'Base CDI'!$I$4:$I$29,S822,"Cubic","Extrapolate=Linear","MultiX=Average","Skip=True","Sort=True")</f>
        <v>12.938746969928111</v>
      </c>
    </row>
    <row r="823" spans="16:21" x14ac:dyDescent="0.25">
      <c r="P823" s="10">
        <v>35706</v>
      </c>
      <c r="Q823">
        <v>2.9124949999999998</v>
      </c>
      <c r="S823" s="42">
        <f t="shared" ca="1" si="18"/>
        <v>46843</v>
      </c>
      <c r="T823" s="43">
        <f ca="1">_xll.BInterpol('Base CDI'!$H$4:$H$28,'Base CDI'!$J$4:$J$29,S823,"Cubic","Extrapolate=Linear","MultiX=Average","Skip=True","Sort=True")</f>
        <v>12.949315604148882</v>
      </c>
      <c r="U823" s="43">
        <f ca="1">_xll.BInterpol('Base CDI'!$H$4:$H$28,'Base CDI'!$I$4:$I$29,S823,"Cubic","Extrapolate=Linear","MultiX=Average","Skip=True","Sort=True")</f>
        <v>12.938556020260146</v>
      </c>
    </row>
    <row r="824" spans="16:21" x14ac:dyDescent="0.25">
      <c r="P824" s="10">
        <v>35709</v>
      </c>
      <c r="Q824">
        <v>2.914485</v>
      </c>
      <c r="S824" s="42">
        <f t="shared" ca="1" si="18"/>
        <v>46844</v>
      </c>
      <c r="T824" s="43">
        <f ca="1">_xll.BInterpol('Base CDI'!$H$4:$H$28,'Base CDI'!$J$4:$J$29,S824,"Cubic","Extrapolate=Linear","MultiX=Average","Skip=True","Sort=True")</f>
        <v>12.949137866395633</v>
      </c>
      <c r="U824" s="43">
        <f ca="1">_xll.BInterpol('Base CDI'!$H$4:$H$28,'Base CDI'!$I$4:$I$29,S824,"Cubic","Extrapolate=Linear","MultiX=Average","Skip=True","Sort=True")</f>
        <v>12.93836926869751</v>
      </c>
    </row>
    <row r="825" spans="16:21" x14ac:dyDescent="0.25">
      <c r="P825" s="10">
        <v>35710</v>
      </c>
      <c r="Q825">
        <v>2.9164759999999998</v>
      </c>
      <c r="S825" s="42">
        <f t="shared" ca="1" si="18"/>
        <v>46845</v>
      </c>
      <c r="T825" s="43">
        <f ca="1">_xll.BInterpol('Base CDI'!$H$4:$H$28,'Base CDI'!$J$4:$J$29,S825,"Cubic","Extrapolate=Linear","MultiX=Average","Skip=True","Sort=True")</f>
        <v>12.948964602295954</v>
      </c>
      <c r="U825" s="43">
        <f ca="1">_xll.BInterpol('Base CDI'!$H$4:$H$28,'Base CDI'!$I$4:$I$29,S825,"Cubic","Extrapolate=Linear","MultiX=Average","Skip=True","Sort=True")</f>
        <v>12.938186683803641</v>
      </c>
    </row>
    <row r="826" spans="16:21" x14ac:dyDescent="0.25">
      <c r="P826" s="10">
        <v>35711</v>
      </c>
      <c r="Q826">
        <v>2.918469</v>
      </c>
      <c r="S826" s="42">
        <f t="shared" ca="1" si="18"/>
        <v>46846</v>
      </c>
      <c r="T826" s="43">
        <f ca="1">_xll.BInterpol('Base CDI'!$H$4:$H$28,'Base CDI'!$J$4:$J$29,S826,"Cubic","Extrapolate=Linear","MultiX=Average","Skip=True","Sort=True")</f>
        <v>12.948795773335664</v>
      </c>
      <c r="U826" s="43">
        <f ca="1">_xll.BInterpol('Base CDI'!$H$4:$H$28,'Base CDI'!$I$4:$I$29,S826,"Cubic","Extrapolate=Linear","MultiX=Average","Skip=True","Sort=True")</f>
        <v>12.938008234141977</v>
      </c>
    </row>
    <row r="827" spans="16:21" x14ac:dyDescent="0.25">
      <c r="P827" s="10">
        <v>35712</v>
      </c>
      <c r="Q827">
        <v>2.9204639999999999</v>
      </c>
      <c r="S827" s="42">
        <f t="shared" ca="1" si="18"/>
        <v>46847</v>
      </c>
      <c r="T827" s="43">
        <f ca="1">_xll.BInterpol('Base CDI'!$H$4:$H$28,'Base CDI'!$J$4:$J$29,S827,"Cubic","Extrapolate=Linear","MultiX=Average","Skip=True","Sort=True")</f>
        <v>12.94863134100058</v>
      </c>
      <c r="U827" s="43">
        <f ca="1">_xll.BInterpol('Base CDI'!$H$4:$H$28,'Base CDI'!$I$4:$I$29,S827,"Cubic","Extrapolate=Linear","MultiX=Average","Skip=True","Sort=True")</f>
        <v>12.937833888275955</v>
      </c>
    </row>
    <row r="828" spans="16:21" x14ac:dyDescent="0.25">
      <c r="P828" s="10">
        <v>35713</v>
      </c>
      <c r="Q828">
        <v>2.9224589999999999</v>
      </c>
      <c r="S828" s="42">
        <f t="shared" ca="1" si="18"/>
        <v>46848</v>
      </c>
      <c r="T828" s="43">
        <f ca="1">_xll.BInterpol('Base CDI'!$H$4:$H$28,'Base CDI'!$J$4:$J$29,S828,"Cubic","Extrapolate=Linear","MultiX=Average","Skip=True","Sort=True")</f>
        <v>12.948471266776519</v>
      </c>
      <c r="U828" s="43">
        <f ca="1">_xll.BInterpol('Base CDI'!$H$4:$H$28,'Base CDI'!$I$4:$I$29,S828,"Cubic","Extrapolate=Linear","MultiX=Average","Skip=True","Sort=True")</f>
        <v>12.937663614769013</v>
      </c>
    </row>
    <row r="829" spans="16:21" x14ac:dyDescent="0.25">
      <c r="P829" s="10">
        <v>35716</v>
      </c>
      <c r="Q829">
        <v>2.9244560000000002</v>
      </c>
      <c r="S829" s="42">
        <f t="shared" ca="1" si="18"/>
        <v>46849</v>
      </c>
      <c r="T829" s="43">
        <f ca="1">_xll.BInterpol('Base CDI'!$H$4:$H$28,'Base CDI'!$J$4:$J$29,S829,"Cubic","Extrapolate=Linear","MultiX=Average","Skip=True","Sort=True")</f>
        <v>12.948315512149298</v>
      </c>
      <c r="U829" s="43">
        <f ca="1">_xll.BInterpol('Base CDI'!$H$4:$H$28,'Base CDI'!$I$4:$I$29,S829,"Cubic","Extrapolate=Linear","MultiX=Average","Skip=True","Sort=True")</f>
        <v>12.93749738218459</v>
      </c>
    </row>
    <row r="830" spans="16:21" x14ac:dyDescent="0.25">
      <c r="P830" s="10">
        <v>35717</v>
      </c>
      <c r="Q830">
        <v>2.9264549999999998</v>
      </c>
      <c r="S830" s="42">
        <f t="shared" ca="1" si="18"/>
        <v>46850</v>
      </c>
      <c r="T830" s="43">
        <f ca="1">_xll.BInterpol('Base CDI'!$H$4:$H$28,'Base CDI'!$J$4:$J$29,S830,"Cubic","Extrapolate=Linear","MultiX=Average","Skip=True","Sort=True")</f>
        <v>12.948164038604736</v>
      </c>
      <c r="U830" s="43">
        <f ca="1">_xll.BInterpol('Base CDI'!$H$4:$H$28,'Base CDI'!$I$4:$I$29,S830,"Cubic","Extrapolate=Linear","MultiX=Average","Skip=True","Sort=True")</f>
        <v>12.937335159086121</v>
      </c>
    </row>
    <row r="831" spans="16:21" x14ac:dyDescent="0.25">
      <c r="P831" s="10">
        <v>35718</v>
      </c>
      <c r="Q831">
        <v>2.928464</v>
      </c>
      <c r="S831" s="42">
        <f t="shared" ca="1" si="18"/>
        <v>46851</v>
      </c>
      <c r="T831" s="43">
        <f ca="1">_xll.BInterpol('Base CDI'!$H$4:$H$28,'Base CDI'!$J$4:$J$29,S831,"Cubic","Extrapolate=Linear","MultiX=Average","Skip=True","Sort=True")</f>
        <v>12.948016807628647</v>
      </c>
      <c r="U831" s="43">
        <f ca="1">_xll.BInterpol('Base CDI'!$H$4:$H$28,'Base CDI'!$I$4:$I$29,S831,"Cubic","Extrapolate=Linear","MultiX=Average","Skip=True","Sort=True")</f>
        <v>12.937176914037048</v>
      </c>
    </row>
    <row r="832" spans="16:21" x14ac:dyDescent="0.25">
      <c r="P832" s="10">
        <v>35719</v>
      </c>
      <c r="Q832">
        <v>2.930485</v>
      </c>
      <c r="S832" s="42">
        <f t="shared" ca="1" si="18"/>
        <v>46852</v>
      </c>
      <c r="T832" s="43">
        <f ca="1">_xll.BInterpol('Base CDI'!$H$4:$H$28,'Base CDI'!$J$4:$J$29,S832,"Cubic","Extrapolate=Linear","MultiX=Average","Skip=True","Sort=True")</f>
        <v>12.947873780706852</v>
      </c>
      <c r="U832" s="43">
        <f ca="1">_xll.BInterpol('Base CDI'!$H$4:$H$28,'Base CDI'!$I$4:$I$29,S832,"Cubic","Extrapolate=Linear","MultiX=Average","Skip=True","Sort=True")</f>
        <v>12.937022615600805</v>
      </c>
    </row>
    <row r="833" spans="16:21" x14ac:dyDescent="0.25">
      <c r="P833" s="10">
        <v>35720</v>
      </c>
      <c r="Q833">
        <v>2.9325070000000002</v>
      </c>
      <c r="S833" s="42">
        <f t="shared" ca="1" si="18"/>
        <v>46853</v>
      </c>
      <c r="T833" s="43">
        <f ca="1">_xll.BInterpol('Base CDI'!$H$4:$H$28,'Base CDI'!$J$4:$J$29,S833,"Cubic","Extrapolate=Linear","MultiX=Average","Skip=True","Sort=True")</f>
        <v>12.947734919325166</v>
      </c>
      <c r="U833" s="43">
        <f ca="1">_xll.BInterpol('Base CDI'!$H$4:$H$28,'Base CDI'!$I$4:$I$29,S833,"Cubic","Extrapolate=Linear","MultiX=Average","Skip=True","Sort=True")</f>
        <v>12.93687223234083</v>
      </c>
    </row>
    <row r="834" spans="16:21" x14ac:dyDescent="0.25">
      <c r="P834" s="10">
        <v>35723</v>
      </c>
      <c r="Q834">
        <v>2.9345300000000001</v>
      </c>
      <c r="S834" s="42">
        <f t="shared" ca="1" si="18"/>
        <v>46854</v>
      </c>
      <c r="T834" s="43">
        <f ca="1">_xll.BInterpol('Base CDI'!$H$4:$H$28,'Base CDI'!$J$4:$J$29,S834,"Cubic","Extrapolate=Linear","MultiX=Average","Skip=True","Sort=True")</f>
        <v>12.947600184969406</v>
      </c>
      <c r="U834" s="43">
        <f ca="1">_xll.BInterpol('Base CDI'!$H$4:$H$28,'Base CDI'!$I$4:$I$29,S834,"Cubic","Extrapolate=Linear","MultiX=Average","Skip=True","Sort=True")</f>
        <v>12.936725732820562</v>
      </c>
    </row>
    <row r="835" spans="16:21" x14ac:dyDescent="0.25">
      <c r="P835" s="10">
        <v>35724</v>
      </c>
      <c r="Q835">
        <v>2.9365450000000002</v>
      </c>
      <c r="S835" s="42">
        <f t="shared" ca="1" si="18"/>
        <v>46855</v>
      </c>
      <c r="T835" s="43">
        <f ca="1">_xll.BInterpol('Base CDI'!$H$4:$H$28,'Base CDI'!$J$4:$J$29,S835,"Cubic","Extrapolate=Linear","MultiX=Average","Skip=True","Sort=True")</f>
        <v>12.947469539125393</v>
      </c>
      <c r="U835" s="43">
        <f ca="1">_xll.BInterpol('Base CDI'!$H$4:$H$28,'Base CDI'!$I$4:$I$29,S835,"Cubic","Extrapolate=Linear","MultiX=Average","Skip=True","Sort=True")</f>
        <v>12.93658308560344</v>
      </c>
    </row>
    <row r="836" spans="16:21" x14ac:dyDescent="0.25">
      <c r="P836" s="10">
        <v>35725</v>
      </c>
      <c r="Q836">
        <v>2.9385620000000001</v>
      </c>
      <c r="S836" s="42">
        <f t="shared" ca="1" si="18"/>
        <v>46856</v>
      </c>
      <c r="T836" s="43">
        <f ca="1">_xll.BInterpol('Base CDI'!$H$4:$H$28,'Base CDI'!$J$4:$J$29,S836,"Cubic","Extrapolate=Linear","MultiX=Average","Skip=True","Sort=True")</f>
        <v>12.94734294327894</v>
      </c>
      <c r="U836" s="43">
        <f ca="1">_xll.BInterpol('Base CDI'!$H$4:$H$28,'Base CDI'!$I$4:$I$29,S836,"Cubic","Extrapolate=Linear","MultiX=Average","Skip=True","Sort=True")</f>
        <v>12.936444259252898</v>
      </c>
    </row>
    <row r="837" spans="16:21" x14ac:dyDescent="0.25">
      <c r="P837" s="10">
        <v>35726</v>
      </c>
      <c r="Q837">
        <v>2.9405800000000002</v>
      </c>
      <c r="S837" s="42">
        <f t="shared" ca="1" si="18"/>
        <v>46857</v>
      </c>
      <c r="T837" s="43">
        <f ca="1">_xll.BInterpol('Base CDI'!$H$4:$H$28,'Base CDI'!$J$4:$J$29,S837,"Cubic","Extrapolate=Linear","MultiX=Average","Skip=True","Sort=True")</f>
        <v>12.947220358915866</v>
      </c>
      <c r="U837" s="43">
        <f ca="1">_xll.BInterpol('Base CDI'!$H$4:$H$28,'Base CDI'!$I$4:$I$29,S837,"Cubic","Extrapolate=Linear","MultiX=Average","Skip=True","Sort=True")</f>
        <v>12.936309222332378</v>
      </c>
    </row>
    <row r="838" spans="16:21" x14ac:dyDescent="0.25">
      <c r="P838" s="10">
        <v>35727</v>
      </c>
      <c r="Q838">
        <v>2.942599</v>
      </c>
      <c r="S838" s="42">
        <f t="shared" ca="1" si="18"/>
        <v>46858</v>
      </c>
      <c r="T838" s="43">
        <f ca="1">_xll.BInterpol('Base CDI'!$H$4:$H$28,'Base CDI'!$J$4:$J$29,S838,"Cubic","Extrapolate=Linear","MultiX=Average","Skip=True","Sort=True")</f>
        <v>12.947101747521987</v>
      </c>
      <c r="U838" s="43">
        <f ca="1">_xll.BInterpol('Base CDI'!$H$4:$H$28,'Base CDI'!$I$4:$I$29,S838,"Cubic","Extrapolate=Linear","MultiX=Average","Skip=True","Sort=True")</f>
        <v>12.936177943405314</v>
      </c>
    </row>
    <row r="839" spans="16:21" x14ac:dyDescent="0.25">
      <c r="P839" s="10">
        <v>35730</v>
      </c>
      <c r="Q839">
        <v>2.9446099999999999</v>
      </c>
      <c r="S839" s="42">
        <f t="shared" ca="1" si="18"/>
        <v>46859</v>
      </c>
      <c r="T839" s="43">
        <f ca="1">_xll.BInterpol('Base CDI'!$H$4:$H$28,'Base CDI'!$J$4:$J$29,S839,"Cubic","Extrapolate=Linear","MultiX=Average","Skip=True","Sort=True")</f>
        <v>12.946987070583123</v>
      </c>
      <c r="U839" s="43">
        <f ca="1">_xll.BInterpol('Base CDI'!$H$4:$H$28,'Base CDI'!$I$4:$I$29,S839,"Cubic","Extrapolate=Linear","MultiX=Average","Skip=True","Sort=True")</f>
        <v>12.936050391035145</v>
      </c>
    </row>
    <row r="840" spans="16:21" x14ac:dyDescent="0.25">
      <c r="P840" s="10">
        <v>35731</v>
      </c>
      <c r="Q840">
        <v>2.9466320000000001</v>
      </c>
      <c r="S840" s="42">
        <f t="shared" ca="1" si="18"/>
        <v>46860</v>
      </c>
      <c r="T840" s="43">
        <f ca="1">_xll.BInterpol('Base CDI'!$H$4:$H$28,'Base CDI'!$J$4:$J$29,S840,"Cubic","Extrapolate=Linear","MultiX=Average","Skip=True","Sort=True")</f>
        <v>12.94687628958509</v>
      </c>
      <c r="U840" s="43">
        <f ca="1">_xll.BInterpol('Base CDI'!$H$4:$H$28,'Base CDI'!$I$4:$I$29,S840,"Cubic","Extrapolate=Linear","MultiX=Average","Skip=True","Sort=True")</f>
        <v>12.93592653378531</v>
      </c>
    </row>
    <row r="841" spans="16:21" x14ac:dyDescent="0.25">
      <c r="P841" s="10">
        <v>35732</v>
      </c>
      <c r="Q841">
        <v>2.9486750000000002</v>
      </c>
      <c r="S841" s="42">
        <f t="shared" ca="1" si="18"/>
        <v>46861</v>
      </c>
      <c r="T841" s="43">
        <f ca="1">_xll.BInterpol('Base CDI'!$H$4:$H$28,'Base CDI'!$J$4:$J$29,S841,"Cubic","Extrapolate=Linear","MultiX=Average","Skip=True","Sort=True")</f>
        <v>12.946769366013706</v>
      </c>
      <c r="U841" s="43">
        <f ca="1">_xll.BInterpol('Base CDI'!$H$4:$H$28,'Base CDI'!$I$4:$I$29,S841,"Cubic","Extrapolate=Linear","MultiX=Average","Skip=True","Sort=True")</f>
        <v>12.935806340219244</v>
      </c>
    </row>
    <row r="842" spans="16:21" x14ac:dyDescent="0.25">
      <c r="P842" s="10">
        <v>35733</v>
      </c>
      <c r="Q842">
        <v>2.950739</v>
      </c>
      <c r="S842" s="42">
        <f t="shared" ca="1" si="18"/>
        <v>46862</v>
      </c>
      <c r="T842" s="43">
        <f ca="1">_xll.BInterpol('Base CDI'!$H$4:$H$28,'Base CDI'!$J$4:$J$29,S842,"Cubic","Extrapolate=Linear","MultiX=Average","Skip=True","Sort=True")</f>
        <v>12.946666261354787</v>
      </c>
      <c r="U842" s="43">
        <f ca="1">_xll.BInterpol('Base CDI'!$H$4:$H$28,'Base CDI'!$I$4:$I$29,S842,"Cubic","Extrapolate=Linear","MultiX=Average","Skip=True","Sort=True")</f>
        <v>12.93568977890039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9">S842+1</f>
        <v>46863</v>
      </c>
      <c r="T843" s="43">
        <f ca="1">_xll.BInterpol('Base CDI'!$H$4:$H$28,'Base CDI'!$J$4:$J$29,S843,"Cubic","Extrapolate=Linear","MultiX=Average","Skip=True","Sort=True")</f>
        <v>12.946566937094151</v>
      </c>
      <c r="U843" s="43">
        <f ca="1">_xll.BInterpol('Base CDI'!$H$4:$H$28,'Base CDI'!$I$4:$I$29,S843,"Cubic","Extrapolate=Linear","MultiX=Average","Skip=True","Sort=True")</f>
        <v>12.935576818392178</v>
      </c>
    </row>
    <row r="844" spans="16:21" x14ac:dyDescent="0.25">
      <c r="P844" s="10">
        <v>35737</v>
      </c>
      <c r="Q844">
        <v>2.9574210000000001</v>
      </c>
      <c r="S844" s="42">
        <f t="shared" ca="1" si="19"/>
        <v>46864</v>
      </c>
      <c r="T844" s="43">
        <f ca="1">_xll.BInterpol('Base CDI'!$H$4:$H$28,'Base CDI'!$J$4:$J$29,S844,"Cubic","Extrapolate=Linear","MultiX=Average","Skip=True","Sort=True")</f>
        <v>12.946471354717614</v>
      </c>
      <c r="U844" s="43">
        <f ca="1">_xll.BInterpol('Base CDI'!$H$4:$H$28,'Base CDI'!$I$4:$I$29,S844,"Cubic","Extrapolate=Linear","MultiX=Average","Skip=True","Sort=True")</f>
        <v>12.935467427258052</v>
      </c>
    </row>
    <row r="845" spans="16:21" x14ac:dyDescent="0.25">
      <c r="P845" s="10">
        <v>35738</v>
      </c>
      <c r="Q845">
        <v>2.9617580000000001</v>
      </c>
      <c r="S845" s="42">
        <f t="shared" ca="1" si="19"/>
        <v>46865</v>
      </c>
      <c r="T845" s="43">
        <f ca="1">_xll.BInterpol('Base CDI'!$H$4:$H$28,'Base CDI'!$J$4:$J$29,S845,"Cubic","Extrapolate=Linear","MultiX=Average","Skip=True","Sort=True")</f>
        <v>12.946379475710994</v>
      </c>
      <c r="U845" s="43">
        <f ca="1">_xll.BInterpol('Base CDI'!$H$4:$H$28,'Base CDI'!$I$4:$I$29,S845,"Cubic","Extrapolate=Linear","MultiX=Average","Skip=True","Sort=True")</f>
        <v>12.935361574061448</v>
      </c>
    </row>
    <row r="846" spans="16:21" x14ac:dyDescent="0.25">
      <c r="P846" s="10">
        <v>35739</v>
      </c>
      <c r="Q846">
        <v>2.9661019999999998</v>
      </c>
      <c r="S846" s="42">
        <f t="shared" ca="1" si="19"/>
        <v>46866</v>
      </c>
      <c r="T846" s="43">
        <f ca="1">_xll.BInterpol('Base CDI'!$H$4:$H$28,'Base CDI'!$J$4:$J$29,S846,"Cubic","Extrapolate=Linear","MultiX=Average","Skip=True","Sort=True")</f>
        <v>12.946291261560111</v>
      </c>
      <c r="U846" s="43">
        <f ca="1">_xll.BInterpol('Base CDI'!$H$4:$H$28,'Base CDI'!$I$4:$I$29,S846,"Cubic","Extrapolate=Linear","MultiX=Average","Skip=True","Sort=True")</f>
        <v>12.935259227365803</v>
      </c>
    </row>
    <row r="847" spans="16:21" x14ac:dyDescent="0.25">
      <c r="P847" s="10">
        <v>35740</v>
      </c>
      <c r="Q847">
        <v>2.9704419999999998</v>
      </c>
      <c r="S847" s="42">
        <f t="shared" ca="1" si="19"/>
        <v>46867</v>
      </c>
      <c r="T847" s="43">
        <f ca="1">_xll.BInterpol('Base CDI'!$H$4:$H$28,'Base CDI'!$J$4:$J$29,S847,"Cubic","Extrapolate=Linear","MultiX=Average","Skip=True","Sort=True")</f>
        <v>12.94620667375078</v>
      </c>
      <c r="U847" s="43">
        <f ca="1">_xll.BInterpol('Base CDI'!$H$4:$H$28,'Base CDI'!$I$4:$I$29,S847,"Cubic","Extrapolate=Linear","MultiX=Average","Skip=True","Sort=True")</f>
        <v>12.935160355734554</v>
      </c>
    </row>
    <row r="848" spans="16:21" x14ac:dyDescent="0.25">
      <c r="P848" s="10">
        <v>35741</v>
      </c>
      <c r="Q848">
        <v>2.9748290000000002</v>
      </c>
      <c r="S848" s="42">
        <f t="shared" ca="1" si="19"/>
        <v>46868</v>
      </c>
      <c r="T848" s="43">
        <f ca="1">_xll.BInterpol('Base CDI'!$H$4:$H$28,'Base CDI'!$J$4:$J$29,S848,"Cubic","Extrapolate=Linear","MultiX=Average","Skip=True","Sort=True")</f>
        <v>12.946125673768819</v>
      </c>
      <c r="U848" s="43">
        <f ca="1">_xll.BInterpol('Base CDI'!$H$4:$H$28,'Base CDI'!$I$4:$I$29,S848,"Cubic","Extrapolate=Linear","MultiX=Average","Skip=True","Sort=True")</f>
        <v>12.935064927731142</v>
      </c>
    </row>
    <row r="849" spans="16:21" x14ac:dyDescent="0.25">
      <c r="P849" s="10">
        <v>35744</v>
      </c>
      <c r="Q849">
        <v>2.979241</v>
      </c>
      <c r="S849" s="42">
        <f t="shared" ca="1" si="19"/>
        <v>46869</v>
      </c>
      <c r="T849" s="43">
        <f ca="1">_xll.BInterpol('Base CDI'!$H$4:$H$28,'Base CDI'!$J$4:$J$29,S849,"Cubic","Extrapolate=Linear","MultiX=Average","Skip=True","Sort=True")</f>
        <v>12.946048223100043</v>
      </c>
      <c r="U849" s="43">
        <f ca="1">_xll.BInterpol('Base CDI'!$H$4:$H$28,'Base CDI'!$I$4:$I$29,S849,"Cubic","Extrapolate=Linear","MultiX=Average","Skip=True","Sort=True")</f>
        <v>12.934972911919001</v>
      </c>
    </row>
    <row r="850" spans="16:21" x14ac:dyDescent="0.25">
      <c r="P850" s="10">
        <v>35745</v>
      </c>
      <c r="Q850">
        <v>2.98366</v>
      </c>
      <c r="S850" s="42">
        <f t="shared" ca="1" si="19"/>
        <v>46870</v>
      </c>
      <c r="T850" s="43">
        <f ca="1">_xll.BInterpol('Base CDI'!$H$4:$H$28,'Base CDI'!$J$4:$J$29,S850,"Cubic","Extrapolate=Linear","MultiX=Average","Skip=True","Sort=True")</f>
        <v>12.945974283230273</v>
      </c>
      <c r="U850" s="43">
        <f ca="1">_xll.BInterpol('Base CDI'!$H$4:$H$28,'Base CDI'!$I$4:$I$29,S850,"Cubic","Extrapolate=Linear","MultiX=Average","Skip=True","Sort=True")</f>
        <v>12.93488427686157</v>
      </c>
    </row>
    <row r="851" spans="16:21" x14ac:dyDescent="0.25">
      <c r="P851" s="10">
        <v>35746</v>
      </c>
      <c r="Q851">
        <v>2.988086</v>
      </c>
      <c r="S851" s="42">
        <f t="shared" ca="1" si="19"/>
        <v>46871</v>
      </c>
      <c r="T851" s="43">
        <f ca="1">_xll.BInterpol('Base CDI'!$H$4:$H$28,'Base CDI'!$J$4:$J$29,S851,"Cubic","Extrapolate=Linear","MultiX=Average","Skip=True","Sort=True")</f>
        <v>12.945903815645323</v>
      </c>
      <c r="U851" s="43">
        <f ca="1">_xll.BInterpol('Base CDI'!$H$4:$H$28,'Base CDI'!$I$4:$I$29,S851,"Cubic","Extrapolate=Linear","MultiX=Average","Skip=True","Sort=True")</f>
        <v>12.934798991122289</v>
      </c>
    </row>
    <row r="852" spans="16:21" x14ac:dyDescent="0.25">
      <c r="P852" s="10">
        <v>35747</v>
      </c>
      <c r="Q852">
        <v>2.9925190000000002</v>
      </c>
      <c r="S852" s="42">
        <f t="shared" ca="1" si="19"/>
        <v>46872</v>
      </c>
      <c r="T852" s="43">
        <f ca="1">_xll.BInterpol('Base CDI'!$H$4:$H$28,'Base CDI'!$J$4:$J$29,S852,"Cubic","Extrapolate=Linear","MultiX=Average","Skip=True","Sort=True")</f>
        <v>12.945836781831012</v>
      </c>
      <c r="U852" s="43">
        <f ca="1">_xll.BInterpol('Base CDI'!$H$4:$H$28,'Base CDI'!$I$4:$I$29,S852,"Cubic","Extrapolate=Linear","MultiX=Average","Skip=True","Sort=True")</f>
        <v>12.934717023264593</v>
      </c>
    </row>
    <row r="853" spans="16:21" x14ac:dyDescent="0.25">
      <c r="P853" s="10">
        <v>35748</v>
      </c>
      <c r="Q853">
        <v>2.9969579999999998</v>
      </c>
      <c r="S853" s="42">
        <f t="shared" ca="1" si="19"/>
        <v>46873</v>
      </c>
      <c r="T853" s="43">
        <f ca="1">_xll.BInterpol('Base CDI'!$H$4:$H$28,'Base CDI'!$J$4:$J$29,S853,"Cubic","Extrapolate=Linear","MultiX=Average","Skip=True","Sort=True")</f>
        <v>12.945773143273158</v>
      </c>
      <c r="U853" s="43">
        <f ca="1">_xll.BInterpol('Base CDI'!$H$4:$H$28,'Base CDI'!$I$4:$I$29,S853,"Cubic","Extrapolate=Linear","MultiX=Average","Skip=True","Sort=True")</f>
        <v>12.934638341851919</v>
      </c>
    </row>
    <row r="854" spans="16:21" x14ac:dyDescent="0.25">
      <c r="P854" s="10">
        <v>35751</v>
      </c>
      <c r="Q854">
        <v>3.0014029999999998</v>
      </c>
      <c r="S854" s="42">
        <f t="shared" ca="1" si="19"/>
        <v>46874</v>
      </c>
      <c r="T854" s="43">
        <f ca="1">_xll.BInterpol('Base CDI'!$H$4:$H$28,'Base CDI'!$J$4:$J$29,S854,"Cubic","Extrapolate=Linear","MultiX=Average","Skip=True","Sort=True")</f>
        <v>12.945712861457576</v>
      </c>
      <c r="U854" s="43">
        <f ca="1">_xll.BInterpol('Base CDI'!$H$4:$H$28,'Base CDI'!$I$4:$I$29,S854,"Cubic","Extrapolate=Linear","MultiX=Average","Skip=True","Sort=True")</f>
        <v>12.934562915447707</v>
      </c>
    </row>
    <row r="855" spans="16:21" x14ac:dyDescent="0.25">
      <c r="P855" s="10">
        <v>35752</v>
      </c>
      <c r="Q855">
        <v>3.0058549999999999</v>
      </c>
      <c r="S855" s="42">
        <f t="shared" ca="1" si="19"/>
        <v>46875</v>
      </c>
      <c r="T855" s="43">
        <f ca="1">_xll.BInterpol('Base CDI'!$H$4:$H$28,'Base CDI'!$J$4:$J$29,S855,"Cubic","Extrapolate=Linear","MultiX=Average","Skip=True","Sort=True")</f>
        <v>12.945655897870086</v>
      </c>
      <c r="U855" s="43">
        <f ca="1">_xll.BInterpol('Base CDI'!$H$4:$H$28,'Base CDI'!$I$4:$I$29,S855,"Cubic","Extrapolate=Linear","MultiX=Average","Skip=True","Sort=True")</f>
        <v>12.934490712615395</v>
      </c>
    </row>
    <row r="856" spans="16:21" x14ac:dyDescent="0.25">
      <c r="P856" s="10">
        <v>35753</v>
      </c>
      <c r="Q856">
        <v>3.0103140000000002</v>
      </c>
      <c r="S856" s="42">
        <f t="shared" ca="1" si="19"/>
        <v>46876</v>
      </c>
      <c r="T856" s="43">
        <f ca="1">_xll.BInterpol('Base CDI'!$H$4:$H$28,'Base CDI'!$J$4:$J$29,S856,"Cubic","Extrapolate=Linear","MultiX=Average","Skip=True","Sort=True")</f>
        <v>12.945602213996505</v>
      </c>
      <c r="U856" s="43">
        <f ca="1">_xll.BInterpol('Base CDI'!$H$4:$H$28,'Base CDI'!$I$4:$I$29,S856,"Cubic","Extrapolate=Linear","MultiX=Average","Skip=True","Sort=True")</f>
        <v>12.934421701918417</v>
      </c>
    </row>
    <row r="857" spans="16:21" x14ac:dyDescent="0.25">
      <c r="P857" s="10">
        <v>35754</v>
      </c>
      <c r="Q857">
        <v>3.0147789999999999</v>
      </c>
      <c r="S857" s="42">
        <f t="shared" ca="1" si="19"/>
        <v>46877</v>
      </c>
      <c r="T857" s="43">
        <f ca="1">_xll.BInterpol('Base CDI'!$H$4:$H$28,'Base CDI'!$J$4:$J$29,S857,"Cubic","Extrapolate=Linear","MultiX=Average","Skip=True","Sort=True")</f>
        <v>12.945551771322648</v>
      </c>
      <c r="U857" s="43">
        <f ca="1">_xll.BInterpol('Base CDI'!$H$4:$H$28,'Base CDI'!$I$4:$I$29,S857,"Cubic","Extrapolate=Linear","MultiX=Average","Skip=True","Sort=True")</f>
        <v>12.934355851920216</v>
      </c>
    </row>
    <row r="858" spans="16:21" x14ac:dyDescent="0.25">
      <c r="P858" s="10">
        <v>35755</v>
      </c>
      <c r="Q858">
        <v>3.0192510000000001</v>
      </c>
      <c r="S858" s="42">
        <f t="shared" ca="1" si="19"/>
        <v>46878</v>
      </c>
      <c r="T858" s="43">
        <f ca="1">_xll.BInterpol('Base CDI'!$H$4:$H$28,'Base CDI'!$J$4:$J$29,S858,"Cubic","Extrapolate=Linear","MultiX=Average","Skip=True","Sort=True")</f>
        <v>12.945504531334334</v>
      </c>
      <c r="U858" s="43">
        <f ca="1">_xll.BInterpol('Base CDI'!$H$4:$H$28,'Base CDI'!$I$4:$I$29,S858,"Cubic","Extrapolate=Linear","MultiX=Average","Skip=True","Sort=True")</f>
        <v>12.934293131184225</v>
      </c>
    </row>
    <row r="859" spans="16:21" x14ac:dyDescent="0.25">
      <c r="P859" s="10">
        <v>35758</v>
      </c>
      <c r="Q859">
        <v>3.02373</v>
      </c>
      <c r="S859" s="42">
        <f t="shared" ca="1" si="19"/>
        <v>46879</v>
      </c>
      <c r="T859" s="43">
        <f ca="1">_xll.BInterpol('Base CDI'!$H$4:$H$28,'Base CDI'!$J$4:$J$29,S859,"Cubic","Extrapolate=Linear","MultiX=Average","Skip=True","Sort=True")</f>
        <v>12.945460455517381</v>
      </c>
      <c r="U859" s="43">
        <f ca="1">_xll.BInterpol('Base CDI'!$H$4:$H$28,'Base CDI'!$I$4:$I$29,S859,"Cubic","Extrapolate=Linear","MultiX=Average","Skip=True","Sort=True")</f>
        <v>12.934233508273886</v>
      </c>
    </row>
    <row r="860" spans="16:21" x14ac:dyDescent="0.25">
      <c r="P860" s="10">
        <v>35759</v>
      </c>
      <c r="Q860">
        <v>3.0282149999999999</v>
      </c>
      <c r="S860" s="42">
        <f t="shared" ca="1" si="19"/>
        <v>46880</v>
      </c>
      <c r="T860" s="43">
        <f ca="1">_xll.BInterpol('Base CDI'!$H$4:$H$28,'Base CDI'!$J$4:$J$29,S860,"Cubic","Extrapolate=Linear","MultiX=Average","Skip=True","Sort=True")</f>
        <v>12.945419505357604</v>
      </c>
      <c r="U860" s="43">
        <f ca="1">_xll.BInterpol('Base CDI'!$H$4:$H$28,'Base CDI'!$I$4:$I$29,S860,"Cubic","Extrapolate=Linear","MultiX=Average","Skip=True","Sort=True")</f>
        <v>12.934176951752633</v>
      </c>
    </row>
    <row r="861" spans="16:21" x14ac:dyDescent="0.25">
      <c r="P861" s="10">
        <v>35760</v>
      </c>
      <c r="Q861">
        <v>3.0327060000000001</v>
      </c>
      <c r="S861" s="42">
        <f t="shared" ca="1" si="19"/>
        <v>46881</v>
      </c>
      <c r="T861" s="43">
        <f ca="1">_xll.BInterpol('Base CDI'!$H$4:$H$28,'Base CDI'!$J$4:$J$29,S861,"Cubic","Extrapolate=Linear","MultiX=Average","Skip=True","Sort=True")</f>
        <v>12.945381642340822</v>
      </c>
      <c r="U861" s="43">
        <f ca="1">_xll.BInterpol('Base CDI'!$H$4:$H$28,'Base CDI'!$I$4:$I$29,S861,"Cubic","Extrapolate=Linear","MultiX=Average","Skip=True","Sort=True")</f>
        <v>12.934123430183906</v>
      </c>
    </row>
    <row r="862" spans="16:21" x14ac:dyDescent="0.25">
      <c r="P862" s="10">
        <v>35761</v>
      </c>
      <c r="Q862">
        <v>3.0372050000000002</v>
      </c>
      <c r="S862" s="42">
        <f t="shared" ca="1" si="19"/>
        <v>46882</v>
      </c>
      <c r="T862" s="43">
        <f ca="1">_xll.BInterpol('Base CDI'!$H$4:$H$28,'Base CDI'!$J$4:$J$29,S862,"Cubic","Extrapolate=Linear","MultiX=Average","Skip=True","Sort=True")</f>
        <v>12.945346827952852</v>
      </c>
      <c r="U862" s="43">
        <f ca="1">_xll.BInterpol('Base CDI'!$H$4:$H$28,'Base CDI'!$I$4:$I$29,S862,"Cubic","Extrapolate=Linear","MultiX=Average","Skip=True","Sort=True")</f>
        <v>12.934072912131141</v>
      </c>
    </row>
    <row r="863" spans="16:21" x14ac:dyDescent="0.25">
      <c r="P863" s="10">
        <v>35762</v>
      </c>
      <c r="Q863">
        <v>3.041741</v>
      </c>
      <c r="S863" s="42">
        <f t="shared" ca="1" si="19"/>
        <v>46883</v>
      </c>
      <c r="T863" s="43">
        <f ca="1">_xll.BInterpol('Base CDI'!$H$4:$H$28,'Base CDI'!$J$4:$J$29,S863,"Cubic","Extrapolate=Linear","MultiX=Average","Skip=True","Sort=True")</f>
        <v>12.945315023679512</v>
      </c>
      <c r="U863" s="43">
        <f ca="1">_xll.BInterpol('Base CDI'!$H$4:$H$28,'Base CDI'!$I$4:$I$29,S863,"Cubic","Extrapolate=Linear","MultiX=Average","Skip=True","Sort=True")</f>
        <v>12.934025366157778</v>
      </c>
    </row>
    <row r="864" spans="16:21" x14ac:dyDescent="0.25">
      <c r="P864" s="10">
        <v>35765</v>
      </c>
      <c r="Q864">
        <v>3.0456949999999998</v>
      </c>
      <c r="S864" s="42">
        <f t="shared" ca="1" si="19"/>
        <v>46884</v>
      </c>
      <c r="T864" s="43">
        <f ca="1">_xll.BInterpol('Base CDI'!$H$4:$H$28,'Base CDI'!$J$4:$J$29,S864,"Cubic","Extrapolate=Linear","MultiX=Average","Skip=True","Sort=True")</f>
        <v>12.94528619100662</v>
      </c>
      <c r="U864" s="43">
        <f ca="1">_xll.BInterpol('Base CDI'!$H$4:$H$28,'Base CDI'!$I$4:$I$29,S864,"Cubic","Extrapolate=Linear","MultiX=Average","Skip=True","Sort=True")</f>
        <v>12.933980760827252</v>
      </c>
    </row>
    <row r="865" spans="16:21" x14ac:dyDescent="0.25">
      <c r="P865" s="10">
        <v>35766</v>
      </c>
      <c r="Q865">
        <v>3.0496029999999998</v>
      </c>
      <c r="S865" s="42">
        <f t="shared" ca="1" si="19"/>
        <v>46885</v>
      </c>
      <c r="T865" s="43">
        <f ca="1">_xll.BInterpol('Base CDI'!$H$4:$H$28,'Base CDI'!$J$4:$J$29,S865,"Cubic","Extrapolate=Linear","MultiX=Average","Skip=True","Sort=True")</f>
        <v>12.94526029141999</v>
      </c>
      <c r="U865" s="43">
        <f ca="1">_xll.BInterpol('Base CDI'!$H$4:$H$28,'Base CDI'!$I$4:$I$29,S865,"Cubic","Extrapolate=Linear","MultiX=Average","Skip=True","Sort=True")</f>
        <v>12.933939064703003</v>
      </c>
    </row>
    <row r="866" spans="16:21" x14ac:dyDescent="0.25">
      <c r="P866" s="10">
        <v>35767</v>
      </c>
      <c r="Q866">
        <v>3.0535169999999998</v>
      </c>
      <c r="S866" s="42">
        <f t="shared" ca="1" si="19"/>
        <v>46886</v>
      </c>
      <c r="T866" s="43">
        <f ca="1">_xll.BInterpol('Base CDI'!$H$4:$H$28,'Base CDI'!$J$4:$J$29,S866,"Cubic","Extrapolate=Linear","MultiX=Average","Skip=True","Sort=True")</f>
        <v>12.945237286405442</v>
      </c>
      <c r="U866" s="43">
        <f ca="1">_xll.BInterpol('Base CDI'!$H$4:$H$28,'Base CDI'!$I$4:$I$29,S866,"Cubic","Extrapolate=Linear","MultiX=Average","Skip=True","Sort=True")</f>
        <v>12.933900246348468</v>
      </c>
    </row>
    <row r="867" spans="16:21" x14ac:dyDescent="0.25">
      <c r="P867" s="10">
        <v>35768</v>
      </c>
      <c r="Q867">
        <v>3.0574460000000001</v>
      </c>
      <c r="S867" s="42">
        <f t="shared" ca="1" si="19"/>
        <v>46887</v>
      </c>
      <c r="T867" s="43">
        <f ca="1">_xll.BInterpol('Base CDI'!$H$4:$H$28,'Base CDI'!$J$4:$J$29,S867,"Cubic","Extrapolate=Linear","MultiX=Average","Skip=True","Sort=True")</f>
        <v>12.945217137448793</v>
      </c>
      <c r="U867" s="43">
        <f ca="1">_xll.BInterpol('Base CDI'!$H$4:$H$28,'Base CDI'!$I$4:$I$29,S867,"Cubic","Extrapolate=Linear","MultiX=Average","Skip=True","Sort=True")</f>
        <v>12.933864274327085</v>
      </c>
    </row>
    <row r="868" spans="16:21" x14ac:dyDescent="0.25">
      <c r="P868" s="10">
        <v>35769</v>
      </c>
      <c r="Q868">
        <v>3.06141</v>
      </c>
      <c r="S868" s="42">
        <f t="shared" ca="1" si="19"/>
        <v>46888</v>
      </c>
      <c r="T868" s="43">
        <f ca="1">_xll.BInterpol('Base CDI'!$H$4:$H$28,'Base CDI'!$J$4:$J$29,S868,"Cubic","Extrapolate=Linear","MultiX=Average","Skip=True","Sort=True")</f>
        <v>12.945199806035859</v>
      </c>
      <c r="U868" s="43">
        <f ca="1">_xll.BInterpol('Base CDI'!$H$4:$H$28,'Base CDI'!$I$4:$I$29,S868,"Cubic","Extrapolate=Linear","MultiX=Average","Skip=True","Sort=True")</f>
        <v>12.93383111720229</v>
      </c>
    </row>
    <row r="869" spans="16:21" x14ac:dyDescent="0.25">
      <c r="P869" s="10">
        <v>35772</v>
      </c>
      <c r="Q869">
        <v>3.0653700000000002</v>
      </c>
      <c r="S869" s="42">
        <f t="shared" ca="1" si="19"/>
        <v>46889</v>
      </c>
      <c r="T869" s="43">
        <f ca="1">_xll.BInterpol('Base CDI'!$H$4:$H$28,'Base CDI'!$J$4:$J$29,S869,"Cubic","Extrapolate=Linear","MultiX=Average","Skip=True","Sort=True")</f>
        <v>12.945185253652459</v>
      </c>
      <c r="U869" s="43">
        <f ca="1">_xll.BInterpol('Base CDI'!$H$4:$H$28,'Base CDI'!$I$4:$I$29,S869,"Cubic","Extrapolate=Linear","MultiX=Average","Skip=True","Sort=True")</f>
        <v>12.933800743537523</v>
      </c>
    </row>
    <row r="870" spans="16:21" x14ac:dyDescent="0.25">
      <c r="P870" s="10">
        <v>35773</v>
      </c>
      <c r="Q870">
        <v>3.0693239999999999</v>
      </c>
      <c r="S870" s="42">
        <f t="shared" ca="1" si="19"/>
        <v>46890</v>
      </c>
      <c r="T870" s="43">
        <f ca="1">_xll.BInterpol('Base CDI'!$H$4:$H$28,'Base CDI'!$J$4:$J$29,S870,"Cubic","Extrapolate=Linear","MultiX=Average","Skip=True","Sort=True")</f>
        <v>12.94517344178441</v>
      </c>
      <c r="U870" s="43">
        <f ca="1">_xll.BInterpol('Base CDI'!$H$4:$H$28,'Base CDI'!$I$4:$I$29,S870,"Cubic","Extrapolate=Linear","MultiX=Average","Skip=True","Sort=True")</f>
        <v>12.933773121896222</v>
      </c>
    </row>
    <row r="871" spans="16:21" x14ac:dyDescent="0.25">
      <c r="P871" s="10">
        <v>35774</v>
      </c>
      <c r="Q871">
        <v>3.0732840000000001</v>
      </c>
      <c r="S871" s="42">
        <f t="shared" ca="1" si="19"/>
        <v>46891</v>
      </c>
      <c r="T871" s="43">
        <f ca="1">_xll.BInterpol('Base CDI'!$H$4:$H$28,'Base CDI'!$J$4:$J$29,S871,"Cubic","Extrapolate=Linear","MultiX=Average","Skip=True","Sort=True")</f>
        <v>12.945164331917528</v>
      </c>
      <c r="U871" s="43">
        <f ca="1">_xll.BInterpol('Base CDI'!$H$4:$H$28,'Base CDI'!$I$4:$I$29,S871,"Cubic","Extrapolate=Linear","MultiX=Average","Skip=True","Sort=True")</f>
        <v>12.933748220841821</v>
      </c>
    </row>
    <row r="872" spans="16:21" x14ac:dyDescent="0.25">
      <c r="P872" s="10">
        <v>35775</v>
      </c>
      <c r="Q872">
        <v>3.077248</v>
      </c>
      <c r="S872" s="42">
        <f t="shared" ca="1" si="19"/>
        <v>46892</v>
      </c>
      <c r="T872" s="43">
        <f ca="1">_xll.BInterpol('Base CDI'!$H$4:$H$28,'Base CDI'!$J$4:$J$29,S872,"Cubic","Extrapolate=Linear","MultiX=Average","Skip=True","Sort=True")</f>
        <v>12.945157885537633</v>
      </c>
      <c r="U872" s="43">
        <f ca="1">_xll.BInterpol('Base CDI'!$H$4:$H$28,'Base CDI'!$I$4:$I$29,S872,"Cubic","Extrapolate=Linear","MultiX=Average","Skip=True","Sort=True")</f>
        <v>12.933726008937763</v>
      </c>
    </row>
    <row r="873" spans="16:21" x14ac:dyDescent="0.25">
      <c r="P873" s="10">
        <v>35776</v>
      </c>
      <c r="Q873">
        <v>3.0812179999999998</v>
      </c>
      <c r="S873" s="42">
        <f t="shared" ca="1" si="19"/>
        <v>46893</v>
      </c>
      <c r="T873" s="43">
        <f ca="1">_xll.BInterpol('Base CDI'!$H$4:$H$28,'Base CDI'!$J$4:$J$29,S873,"Cubic","Extrapolate=Linear","MultiX=Average","Skip=True","Sort=True")</f>
        <v>12.945154064130538</v>
      </c>
      <c r="U873" s="43">
        <f ca="1">_xll.BInterpol('Base CDI'!$H$4:$H$28,'Base CDI'!$I$4:$I$29,S873,"Cubic","Extrapolate=Linear","MultiX=Average","Skip=True","Sort=True")</f>
        <v>12.933706454747481</v>
      </c>
    </row>
    <row r="874" spans="16:21" x14ac:dyDescent="0.25">
      <c r="P874" s="10">
        <v>35779</v>
      </c>
      <c r="Q874">
        <v>3.0851929999999999</v>
      </c>
      <c r="S874" s="42">
        <f t="shared" ca="1" si="19"/>
        <v>46894</v>
      </c>
      <c r="T874" s="43">
        <f ca="1">_xll.BInterpol('Base CDI'!$H$4:$H$28,'Base CDI'!$J$4:$J$29,S874,"Cubic","Extrapolate=Linear","MultiX=Average","Skip=True","Sort=True")</f>
        <v>12.945152829182065</v>
      </c>
      <c r="U874" s="43">
        <f ca="1">_xll.BInterpol('Base CDI'!$H$4:$H$28,'Base CDI'!$I$4:$I$29,S874,"Cubic","Extrapolate=Linear","MultiX=Average","Skip=True","Sort=True")</f>
        <v>12.933689526834415</v>
      </c>
    </row>
    <row r="875" spans="16:21" x14ac:dyDescent="0.25">
      <c r="P875" s="10">
        <v>35780</v>
      </c>
      <c r="Q875">
        <v>3.0891730000000002</v>
      </c>
      <c r="S875" s="42">
        <f t="shared" ca="1" si="19"/>
        <v>46895</v>
      </c>
      <c r="T875" s="43">
        <f ca="1">_xll.BInterpol('Base CDI'!$H$4:$H$28,'Base CDI'!$J$4:$J$29,S875,"Cubic","Extrapolate=Linear","MultiX=Average","Skip=True","Sort=True")</f>
        <v>12.945154142178028</v>
      </c>
      <c r="U875" s="43">
        <f ca="1">_xll.BInterpol('Base CDI'!$H$4:$H$28,'Base CDI'!$I$4:$I$29,S875,"Cubic","Extrapolate=Linear","MultiX=Average","Skip=True","Sort=True")</f>
        <v>12.933675193762003</v>
      </c>
    </row>
    <row r="876" spans="16:21" x14ac:dyDescent="0.25">
      <c r="P876" s="10">
        <v>35781</v>
      </c>
      <c r="Q876">
        <v>3.0931579999999999</v>
      </c>
      <c r="S876" s="42">
        <f t="shared" ca="1" si="19"/>
        <v>46896</v>
      </c>
      <c r="T876" s="43">
        <f ca="1">_xll.BInterpol('Base CDI'!$H$4:$H$28,'Base CDI'!$J$4:$J$29,S876,"Cubic","Extrapolate=Linear","MultiX=Average","Skip=True","Sort=True")</f>
        <v>12.945157964604247</v>
      </c>
      <c r="U876" s="43">
        <f ca="1">_xll.BInterpol('Base CDI'!$H$4:$H$28,'Base CDI'!$I$4:$I$29,S876,"Cubic","Extrapolate=Linear","MultiX=Average","Skip=True","Sort=True")</f>
        <v>12.933663424093682</v>
      </c>
    </row>
    <row r="877" spans="16:21" x14ac:dyDescent="0.25">
      <c r="P877" s="10">
        <v>35782</v>
      </c>
      <c r="Q877">
        <v>3.0971790000000001</v>
      </c>
      <c r="S877" s="42">
        <f t="shared" ca="1" si="19"/>
        <v>46897</v>
      </c>
      <c r="T877" s="43">
        <f ca="1">_xll.BInterpol('Base CDI'!$H$4:$H$28,'Base CDI'!$J$4:$J$29,S877,"Cubic","Extrapolate=Linear","MultiX=Average","Skip=True","Sort=True")</f>
        <v>12.945164257946537</v>
      </c>
      <c r="U877" s="43">
        <f ca="1">_xll.BInterpol('Base CDI'!$H$4:$H$28,'Base CDI'!$I$4:$I$29,S877,"Cubic","Extrapolate=Linear","MultiX=Average","Skip=True","Sort=True")</f>
        <v>12.933654186392889</v>
      </c>
    </row>
    <row r="878" spans="16:21" x14ac:dyDescent="0.25">
      <c r="P878" s="10">
        <v>35783</v>
      </c>
      <c r="Q878">
        <v>3.101308</v>
      </c>
      <c r="S878" s="42">
        <f t="shared" ca="1" si="19"/>
        <v>46898</v>
      </c>
      <c r="T878" s="43">
        <f ca="1">_xll.BInterpol('Base CDI'!$H$4:$H$28,'Base CDI'!$J$4:$J$29,S878,"Cubic","Extrapolate=Linear","MultiX=Average","Skip=True","Sort=True")</f>
        <v>12.945172983690718</v>
      </c>
      <c r="U878" s="43">
        <f ca="1">_xll.BInterpol('Base CDI'!$H$4:$H$28,'Base CDI'!$I$4:$I$29,S878,"Cubic","Extrapolate=Linear","MultiX=Average","Skip=True","Sort=True")</f>
        <v>12.933647449223065</v>
      </c>
    </row>
    <row r="879" spans="16:21" x14ac:dyDescent="0.25">
      <c r="P879" s="10">
        <v>35786</v>
      </c>
      <c r="Q879">
        <v>3.1054430000000002</v>
      </c>
      <c r="S879" s="42">
        <f t="shared" ca="1" si="19"/>
        <v>46899</v>
      </c>
      <c r="T879" s="43">
        <f ca="1">_xll.BInterpol('Base CDI'!$H$4:$H$28,'Base CDI'!$J$4:$J$29,S879,"Cubic","Extrapolate=Linear","MultiX=Average","Skip=True","Sort=True")</f>
        <v>12.945184103322603</v>
      </c>
      <c r="U879" s="43">
        <f ca="1">_xll.BInterpol('Base CDI'!$H$4:$H$28,'Base CDI'!$I$4:$I$29,S879,"Cubic","Extrapolate=Linear","MultiX=Average","Skip=True","Sort=True")</f>
        <v>12.933643181147643</v>
      </c>
    </row>
    <row r="880" spans="16:21" x14ac:dyDescent="0.25">
      <c r="P880" s="10">
        <v>35787</v>
      </c>
      <c r="Q880">
        <v>3.1096360000000001</v>
      </c>
      <c r="S880" s="42">
        <f t="shared" ca="1" si="19"/>
        <v>46900</v>
      </c>
      <c r="T880" s="43">
        <f ca="1">_xll.BInterpol('Base CDI'!$H$4:$H$28,'Base CDI'!$J$4:$J$29,S880,"Cubic","Extrapolate=Linear","MultiX=Average","Skip=True","Sort=True")</f>
        <v>12.945197578328013</v>
      </c>
      <c r="U880" s="43">
        <f ca="1">_xll.BInterpol('Base CDI'!$H$4:$H$28,'Base CDI'!$I$4:$I$29,S880,"Cubic","Extrapolate=Linear","MultiX=Average","Skip=True","Sort=True")</f>
        <v>12.933641350730063</v>
      </c>
    </row>
    <row r="881" spans="16:21" x14ac:dyDescent="0.25">
      <c r="P881" s="10">
        <v>35788</v>
      </c>
      <c r="Q881">
        <v>3.1137920000000001</v>
      </c>
      <c r="S881" s="42">
        <f t="shared" ca="1" si="19"/>
        <v>46901</v>
      </c>
      <c r="T881" s="43">
        <f ca="1">_xll.BInterpol('Base CDI'!$H$4:$H$28,'Base CDI'!$J$4:$J$29,S881,"Cubic","Extrapolate=Linear","MultiX=Average","Skip=True","Sort=True")</f>
        <v>12.945213370192764</v>
      </c>
      <c r="U881" s="43">
        <f ca="1">_xll.BInterpol('Base CDI'!$H$4:$H$28,'Base CDI'!$I$4:$I$29,S881,"Cubic","Extrapolate=Linear","MultiX=Average","Skip=True","Sort=True")</f>
        <v>12.933641926533765</v>
      </c>
    </row>
    <row r="882" spans="16:21" x14ac:dyDescent="0.25">
      <c r="P882" s="10">
        <v>35790</v>
      </c>
      <c r="Q882">
        <v>3.1179540000000001</v>
      </c>
      <c r="S882" s="42">
        <f t="shared" ca="1" si="19"/>
        <v>46902</v>
      </c>
      <c r="T882" s="43">
        <f ca="1">_xll.BInterpol('Base CDI'!$H$4:$H$28,'Base CDI'!$J$4:$J$29,S882,"Cubic","Extrapolate=Linear","MultiX=Average","Skip=True","Sort=True")</f>
        <v>12.945231440402674</v>
      </c>
      <c r="U882" s="43">
        <f ca="1">_xll.BInterpol('Base CDI'!$H$4:$H$28,'Base CDI'!$I$4:$I$29,S882,"Cubic","Extrapolate=Linear","MultiX=Average","Skip=True","Sort=True")</f>
        <v>12.933644877122182</v>
      </c>
    </row>
    <row r="883" spans="16:21" x14ac:dyDescent="0.25">
      <c r="P883" s="10">
        <v>35793</v>
      </c>
      <c r="Q883">
        <v>3.122112</v>
      </c>
      <c r="S883" s="42">
        <f t="shared" ca="1" si="19"/>
        <v>46903</v>
      </c>
      <c r="T883" s="43">
        <f ca="1">_xll.BInterpol('Base CDI'!$H$4:$H$28,'Base CDI'!$J$4:$J$29,S883,"Cubic","Extrapolate=Linear","MultiX=Average","Skip=True","Sort=True")</f>
        <v>12.945251750443559</v>
      </c>
      <c r="U883" s="43">
        <f ca="1">_xll.BInterpol('Base CDI'!$H$4:$H$28,'Base CDI'!$I$4:$I$29,S883,"Cubic","Extrapolate=Linear","MultiX=Average","Skip=True","Sort=True")</f>
        <v>12.933650171058757</v>
      </c>
    </row>
    <row r="884" spans="16:21" x14ac:dyDescent="0.25">
      <c r="P884" s="10">
        <v>35794</v>
      </c>
      <c r="Q884">
        <v>3.1262850000000002</v>
      </c>
      <c r="S884" s="42">
        <f t="shared" ca="1" si="19"/>
        <v>46904</v>
      </c>
      <c r="T884" s="43">
        <f ca="1">_xll.BInterpol('Base CDI'!$H$4:$H$28,'Base CDI'!$J$4:$J$29,S884,"Cubic","Extrapolate=Linear","MultiX=Average","Skip=True","Sort=True")</f>
        <v>12.945274261801238</v>
      </c>
      <c r="U884" s="43">
        <f ca="1">_xll.BInterpol('Base CDI'!$H$4:$H$28,'Base CDI'!$I$4:$I$29,S884,"Cubic","Extrapolate=Linear","MultiX=Average","Skip=True","Sort=True")</f>
        <v>12.933657776906923</v>
      </c>
    </row>
    <row r="885" spans="16:21" x14ac:dyDescent="0.25">
      <c r="P885" s="10">
        <v>35795</v>
      </c>
      <c r="Q885">
        <v>3.1303800000000002</v>
      </c>
      <c r="S885" s="42">
        <f t="shared" ca="1" si="19"/>
        <v>46905</v>
      </c>
      <c r="T885" s="43">
        <f ca="1">_xll.BInterpol('Base CDI'!$H$4:$H$28,'Base CDI'!$J$4:$J$29,S885,"Cubic","Extrapolate=Linear","MultiX=Average","Skip=True","Sort=True")</f>
        <v>12.945298935961528</v>
      </c>
      <c r="U885" s="43">
        <f ca="1">_xll.BInterpol('Base CDI'!$H$4:$H$28,'Base CDI'!$I$4:$I$29,S885,"Cubic","Extrapolate=Linear","MultiX=Average","Skip=True","Sort=True")</f>
        <v>12.93366766323012</v>
      </c>
    </row>
    <row r="886" spans="16:21" x14ac:dyDescent="0.25">
      <c r="P886" s="10">
        <v>35797</v>
      </c>
      <c r="Q886">
        <v>3.1344810000000001</v>
      </c>
      <c r="S886" s="42">
        <f t="shared" ca="1" si="19"/>
        <v>46906</v>
      </c>
      <c r="T886" s="43">
        <f ca="1">_xll.BInterpol('Base CDI'!$H$4:$H$28,'Base CDI'!$J$4:$J$29,S886,"Cubic","Extrapolate=Linear","MultiX=Average","Skip=True","Sort=True")</f>
        <v>12.945325734410245</v>
      </c>
      <c r="U886" s="43">
        <f ca="1">_xll.BInterpol('Base CDI'!$H$4:$H$28,'Base CDI'!$I$4:$I$29,S886,"Cubic","Extrapolate=Linear","MultiX=Average","Skip=True","Sort=True")</f>
        <v>12.933679798591784</v>
      </c>
    </row>
    <row r="887" spans="16:21" x14ac:dyDescent="0.25">
      <c r="P887" s="10">
        <v>35800</v>
      </c>
      <c r="Q887">
        <v>3.1385000000000001</v>
      </c>
      <c r="S887" s="42">
        <f t="shared" ca="1" si="19"/>
        <v>46907</v>
      </c>
      <c r="T887" s="43">
        <f ca="1">_xll.BInterpol('Base CDI'!$H$4:$H$28,'Base CDI'!$J$4:$J$29,S887,"Cubic","Extrapolate=Linear","MultiX=Average","Skip=True","Sort=True")</f>
        <v>12.945354618633207</v>
      </c>
      <c r="U887" s="43">
        <f ca="1">_xll.BInterpol('Base CDI'!$H$4:$H$28,'Base CDI'!$I$4:$I$29,S887,"Cubic","Extrapolate=Linear","MultiX=Average","Skip=True","Sort=True")</f>
        <v>12.933694151555358</v>
      </c>
    </row>
    <row r="888" spans="16:21" x14ac:dyDescent="0.25">
      <c r="P888" s="10">
        <v>35801</v>
      </c>
      <c r="Q888">
        <v>3.1425190000000001</v>
      </c>
      <c r="S888" s="42">
        <f t="shared" ca="1" si="19"/>
        <v>46908</v>
      </c>
      <c r="T888" s="43">
        <f ca="1">_xll.BInterpol('Base CDI'!$H$4:$H$28,'Base CDI'!$J$4:$J$29,S888,"Cubic","Extrapolate=Linear","MultiX=Average","Skip=True","Sort=True")</f>
        <v>12.945385550116232</v>
      </c>
      <c r="U888" s="43">
        <f ca="1">_xll.BInterpol('Base CDI'!$H$4:$H$28,'Base CDI'!$I$4:$I$29,S888,"Cubic","Extrapolate=Linear","MultiX=Average","Skip=True","Sort=True")</f>
        <v>12.933710690684272</v>
      </c>
    </row>
    <row r="889" spans="16:21" x14ac:dyDescent="0.25">
      <c r="P889" s="10">
        <v>35802</v>
      </c>
      <c r="Q889">
        <v>3.146544</v>
      </c>
      <c r="S889" s="42">
        <f t="shared" ca="1" si="19"/>
        <v>46909</v>
      </c>
      <c r="T889" s="43">
        <f ca="1">_xll.BInterpol('Base CDI'!$H$4:$H$28,'Base CDI'!$J$4:$J$29,S889,"Cubic","Extrapolate=Linear","MultiX=Average","Skip=True","Sort=True")</f>
        <v>12.945418490345137</v>
      </c>
      <c r="U889" s="43">
        <f ca="1">_xll.BInterpol('Base CDI'!$H$4:$H$28,'Base CDI'!$I$4:$I$29,S889,"Cubic","Extrapolate=Linear","MultiX=Average","Skip=True","Sort=True")</f>
        <v>12.933729384541969</v>
      </c>
    </row>
    <row r="890" spans="16:21" x14ac:dyDescent="0.25">
      <c r="P890" s="10">
        <v>35803</v>
      </c>
      <c r="Q890">
        <v>3.1505770000000002</v>
      </c>
      <c r="S890" s="42">
        <f t="shared" ca="1" si="19"/>
        <v>46910</v>
      </c>
      <c r="T890" s="43">
        <f ca="1">_xll.BInterpol('Base CDI'!$H$4:$H$28,'Base CDI'!$J$4:$J$29,S890,"Cubic","Extrapolate=Linear","MultiX=Average","Skip=True","Sort=True")</f>
        <v>12.945453400805738</v>
      </c>
      <c r="U890" s="43">
        <f ca="1">_xll.BInterpol('Base CDI'!$H$4:$H$28,'Base CDI'!$I$4:$I$29,S890,"Cubic","Extrapolate=Linear","MultiX=Average","Skip=True","Sort=True")</f>
        <v>12.933750201691886</v>
      </c>
    </row>
    <row r="891" spans="16:21" x14ac:dyDescent="0.25">
      <c r="P891" s="10">
        <v>35804</v>
      </c>
      <c r="Q891">
        <v>3.1546150000000002</v>
      </c>
      <c r="S891" s="42">
        <f t="shared" ca="1" si="19"/>
        <v>46911</v>
      </c>
      <c r="T891" s="43">
        <f ca="1">_xll.BInterpol('Base CDI'!$H$4:$H$28,'Base CDI'!$J$4:$J$29,S891,"Cubic","Extrapolate=Linear","MultiX=Average","Skip=True","Sort=True")</f>
        <v>12.945490242983855</v>
      </c>
      <c r="U891" s="43">
        <f ca="1">_xll.BInterpol('Base CDI'!$H$4:$H$28,'Base CDI'!$I$4:$I$29,S891,"Cubic","Extrapolate=Linear","MultiX=Average","Skip=True","Sort=True")</f>
        <v>12.93377311069746</v>
      </c>
    </row>
    <row r="892" spans="16:21" x14ac:dyDescent="0.25">
      <c r="P892" s="10">
        <v>35807</v>
      </c>
      <c r="Q892">
        <v>3.158658</v>
      </c>
      <c r="S892" s="42">
        <f t="shared" ca="1" si="19"/>
        <v>46912</v>
      </c>
      <c r="T892" s="43">
        <f ca="1">_xll.BInterpol('Base CDI'!$H$4:$H$28,'Base CDI'!$J$4:$J$29,S892,"Cubic","Extrapolate=Linear","MultiX=Average","Skip=True","Sort=True")</f>
        <v>12.945528978365303</v>
      </c>
      <c r="U892" s="43">
        <f ca="1">_xll.BInterpol('Base CDI'!$H$4:$H$28,'Base CDI'!$I$4:$I$29,S892,"Cubic","Extrapolate=Linear","MultiX=Average","Skip=True","Sort=True")</f>
        <v>12.933798080122129</v>
      </c>
    </row>
    <row r="893" spans="16:21" x14ac:dyDescent="0.25">
      <c r="P893" s="10">
        <v>35808</v>
      </c>
      <c r="Q893">
        <v>3.1627070000000002</v>
      </c>
      <c r="S893" s="42">
        <f t="shared" ca="1" si="19"/>
        <v>46913</v>
      </c>
      <c r="T893" s="43">
        <f ca="1">_xll.BInterpol('Base CDI'!$H$4:$H$28,'Base CDI'!$J$4:$J$29,S893,"Cubic","Extrapolate=Linear","MultiX=Average","Skip=True","Sort=True")</f>
        <v>12.945569568435898</v>
      </c>
      <c r="U893" s="43">
        <f ca="1">_xll.BInterpol('Base CDI'!$H$4:$H$28,'Base CDI'!$I$4:$I$29,S893,"Cubic","Extrapolate=Linear","MultiX=Average","Skip=True","Sort=True")</f>
        <v>12.933825078529329</v>
      </c>
    </row>
    <row r="894" spans="16:21" x14ac:dyDescent="0.25">
      <c r="P894" s="10">
        <v>35809</v>
      </c>
      <c r="Q894">
        <v>3.1667589999999999</v>
      </c>
      <c r="S894" s="42">
        <f t="shared" ca="1" si="19"/>
        <v>46914</v>
      </c>
      <c r="T894" s="43">
        <f ca="1">_xll.BInterpol('Base CDI'!$H$4:$H$28,'Base CDI'!$J$4:$J$29,S894,"Cubic","Extrapolate=Linear","MultiX=Average","Skip=True","Sort=True")</f>
        <v>12.945611974681462</v>
      </c>
      <c r="U894" s="43">
        <f ca="1">_xll.BInterpol('Base CDI'!$H$4:$H$28,'Base CDI'!$I$4:$I$29,S894,"Cubic","Extrapolate=Linear","MultiX=Average","Skip=True","Sort=True")</f>
        <v>12.9338540744825</v>
      </c>
    </row>
    <row r="895" spans="16:21" x14ac:dyDescent="0.25">
      <c r="P895" s="10">
        <v>35810</v>
      </c>
      <c r="Q895">
        <v>3.1707679999999998</v>
      </c>
      <c r="S895" s="42">
        <f t="shared" ca="1" si="19"/>
        <v>46915</v>
      </c>
      <c r="T895" s="43">
        <f ca="1">_xll.BInterpol('Base CDI'!$H$4:$H$28,'Base CDI'!$J$4:$J$29,S895,"Cubic","Extrapolate=Linear","MultiX=Average","Skip=True","Sort=True")</f>
        <v>12.945656158587809</v>
      </c>
      <c r="U895" s="43">
        <f ca="1">_xll.BInterpol('Base CDI'!$H$4:$H$28,'Base CDI'!$I$4:$I$29,S895,"Cubic","Extrapolate=Linear","MultiX=Average","Skip=True","Sort=True")</f>
        <v>12.93388503654508</v>
      </c>
    </row>
    <row r="896" spans="16:21" x14ac:dyDescent="0.25">
      <c r="P896" s="10">
        <v>35811</v>
      </c>
      <c r="Q896">
        <v>3.1747830000000001</v>
      </c>
      <c r="S896" s="42">
        <f t="shared" ca="1" si="19"/>
        <v>46916</v>
      </c>
      <c r="T896" s="43">
        <f ca="1">_xll.BInterpol('Base CDI'!$H$4:$H$28,'Base CDI'!$J$4:$J$29,S896,"Cubic","Extrapolate=Linear","MultiX=Average","Skip=True","Sort=True")</f>
        <v>12.945702081640759</v>
      </c>
      <c r="U896" s="43">
        <f ca="1">_xll.BInterpol('Base CDI'!$H$4:$H$28,'Base CDI'!$I$4:$I$29,S896,"Cubic","Extrapolate=Linear","MultiX=Average","Skip=True","Sort=True")</f>
        <v>12.933917933280505</v>
      </c>
    </row>
    <row r="897" spans="16:21" x14ac:dyDescent="0.25">
      <c r="P897" s="10">
        <v>35814</v>
      </c>
      <c r="Q897">
        <v>3.1788069999999999</v>
      </c>
      <c r="S897" s="42">
        <f t="shared" ca="1" si="19"/>
        <v>46917</v>
      </c>
      <c r="T897" s="43">
        <f ca="1">_xll.BInterpol('Base CDI'!$H$4:$H$28,'Base CDI'!$J$4:$J$29,S897,"Cubic","Extrapolate=Linear","MultiX=Average","Skip=True","Sort=True")</f>
        <v>12.945749705326124</v>
      </c>
      <c r="U897" s="43">
        <f ca="1">_xll.BInterpol('Base CDI'!$H$4:$H$28,'Base CDI'!$I$4:$I$29,S897,"Cubic","Extrapolate=Linear","MultiX=Average","Skip=True","Sort=True")</f>
        <v>12.933952733252214</v>
      </c>
    </row>
    <row r="898" spans="16:21" x14ac:dyDescent="0.25">
      <c r="P898" s="10">
        <v>35815</v>
      </c>
      <c r="Q898">
        <v>3.1828189999999998</v>
      </c>
      <c r="S898" s="42">
        <f t="shared" ca="1" si="19"/>
        <v>46918</v>
      </c>
      <c r="T898" s="43">
        <f ca="1">_xll.BInterpol('Base CDI'!$H$4:$H$28,'Base CDI'!$J$4:$J$29,S898,"Cubic","Extrapolate=Linear","MultiX=Average","Skip=True","Sort=True")</f>
        <v>12.945798991129728</v>
      </c>
      <c r="U898" s="43">
        <f ca="1">_xll.BInterpol('Base CDI'!$H$4:$H$28,'Base CDI'!$I$4:$I$29,S898,"Cubic","Extrapolate=Linear","MultiX=Average","Skip=True","Sort=True")</f>
        <v>12.933989405023643</v>
      </c>
    </row>
    <row r="899" spans="16:21" x14ac:dyDescent="0.25">
      <c r="P899" s="10">
        <v>35816</v>
      </c>
      <c r="Q899">
        <v>3.1868289999999999</v>
      </c>
      <c r="S899" s="42">
        <f t="shared" ca="1" si="19"/>
        <v>46919</v>
      </c>
      <c r="T899" s="43">
        <f ca="1">_xll.BInterpol('Base CDI'!$H$4:$H$28,'Base CDI'!$J$4:$J$29,S899,"Cubic","Extrapolate=Linear","MultiX=Average","Skip=True","Sort=True")</f>
        <v>12.945849900537382</v>
      </c>
      <c r="U899" s="43">
        <f ca="1">_xll.BInterpol('Base CDI'!$H$4:$H$28,'Base CDI'!$I$4:$I$29,S899,"Cubic","Extrapolate=Linear","MultiX=Average","Skip=True","Sort=True")</f>
        <v>12.934027917158231</v>
      </c>
    </row>
    <row r="900" spans="16:21" x14ac:dyDescent="0.25">
      <c r="P900" s="10">
        <v>35817</v>
      </c>
      <c r="Q900">
        <v>3.190839</v>
      </c>
      <c r="S900" s="42">
        <f t="shared" ca="1" si="19"/>
        <v>46920</v>
      </c>
      <c r="T900" s="43">
        <f ca="1">_xll.BInterpol('Base CDI'!$H$4:$H$28,'Base CDI'!$J$4:$J$29,S900,"Cubic","Extrapolate=Linear","MultiX=Average","Skip=True","Sort=True")</f>
        <v>12.945902395034908</v>
      </c>
      <c r="U900" s="43">
        <f ca="1">_xll.BInterpol('Base CDI'!$H$4:$H$28,'Base CDI'!$I$4:$I$29,S900,"Cubic","Extrapolate=Linear","MultiX=Average","Skip=True","Sort=True")</f>
        <v>12.934068238219416</v>
      </c>
    </row>
    <row r="901" spans="16:21" x14ac:dyDescent="0.25">
      <c r="P901" s="10">
        <v>35818</v>
      </c>
      <c r="Q901">
        <v>3.1948340000000002</v>
      </c>
      <c r="S901" s="42">
        <f t="shared" ca="1" si="19"/>
        <v>46921</v>
      </c>
      <c r="T901" s="43">
        <f ca="1">_xll.BInterpol('Base CDI'!$H$4:$H$28,'Base CDI'!$J$4:$J$29,S901,"Cubic","Extrapolate=Linear","MultiX=Average","Skip=True","Sort=True")</f>
        <v>12.945956436108121</v>
      </c>
      <c r="U901" s="43">
        <f ca="1">_xll.BInterpol('Base CDI'!$H$4:$H$28,'Base CDI'!$I$4:$I$29,S901,"Cubic","Extrapolate=Linear","MultiX=Average","Skip=True","Sort=True")</f>
        <v>12.934110336770635</v>
      </c>
    </row>
    <row r="902" spans="16:21" x14ac:dyDescent="0.25">
      <c r="P902" s="10">
        <v>35821</v>
      </c>
      <c r="Q902">
        <v>3.1987939999999999</v>
      </c>
      <c r="S902" s="42">
        <f t="shared" ca="1" si="19"/>
        <v>46922</v>
      </c>
      <c r="T902" s="43">
        <f ca="1">_xll.BInterpol('Base CDI'!$H$4:$H$28,'Base CDI'!$J$4:$J$29,S902,"Cubic","Extrapolate=Linear","MultiX=Average","Skip=True","Sort=True")</f>
        <v>12.946011985242841</v>
      </c>
      <c r="U902" s="43">
        <f ca="1">_xll.BInterpol('Base CDI'!$H$4:$H$28,'Base CDI'!$I$4:$I$29,S902,"Cubic","Extrapolate=Linear","MultiX=Average","Skip=True","Sort=True")</f>
        <v>12.934154181375327</v>
      </c>
    </row>
    <row r="903" spans="16:21" x14ac:dyDescent="0.25">
      <c r="P903" s="10">
        <v>35822</v>
      </c>
      <c r="Q903">
        <v>3.2027329999999998</v>
      </c>
      <c r="S903" s="42">
        <f t="shared" ca="1" si="19"/>
        <v>46923</v>
      </c>
      <c r="T903" s="43">
        <f ca="1">_xll.BInterpol('Base CDI'!$H$4:$H$28,'Base CDI'!$J$4:$J$29,S903,"Cubic","Extrapolate=Linear","MultiX=Average","Skip=True","Sort=True")</f>
        <v>12.946069003924881</v>
      </c>
      <c r="U903" s="43">
        <f ca="1">_xll.BInterpol('Base CDI'!$H$4:$H$28,'Base CDI'!$I$4:$I$29,S903,"Cubic","Extrapolate=Linear","MultiX=Average","Skip=True","Sort=True")</f>
        <v>12.934199740596929</v>
      </c>
    </row>
    <row r="904" spans="16:21" x14ac:dyDescent="0.25">
      <c r="P904" s="10">
        <v>35823</v>
      </c>
      <c r="Q904">
        <v>3.2066720000000002</v>
      </c>
      <c r="S904" s="42">
        <f t="shared" ca="1" si="19"/>
        <v>46924</v>
      </c>
      <c r="T904" s="43">
        <f ca="1">_xll.BInterpol('Base CDI'!$H$4:$H$28,'Base CDI'!$J$4:$J$29,S904,"Cubic","Extrapolate=Linear","MultiX=Average","Skip=True","Sort=True")</f>
        <v>12.946127453640061</v>
      </c>
      <c r="U904" s="43">
        <f ca="1">_xll.BInterpol('Base CDI'!$H$4:$H$28,'Base CDI'!$I$4:$I$29,S904,"Cubic","Extrapolate=Linear","MultiX=Average","Skip=True","Sort=True")</f>
        <v>12.934246982998877</v>
      </c>
    </row>
    <row r="905" spans="16:21" x14ac:dyDescent="0.25">
      <c r="P905" s="10">
        <v>35824</v>
      </c>
      <c r="Q905">
        <v>3.2105619999999999</v>
      </c>
      <c r="S905" s="42">
        <f t="shared" ca="1" si="19"/>
        <v>46925</v>
      </c>
      <c r="T905" s="43">
        <f ca="1">_xll.BInterpol('Base CDI'!$H$4:$H$28,'Base CDI'!$J$4:$J$29,S905,"Cubic","Extrapolate=Linear","MultiX=Average","Skip=True","Sort=True")</f>
        <v>12.946187295874198</v>
      </c>
      <c r="U905" s="43">
        <f ca="1">_xll.BInterpol('Base CDI'!$H$4:$H$28,'Base CDI'!$I$4:$I$29,S905,"Cubic","Extrapolate=Linear","MultiX=Average","Skip=True","Sort=True")</f>
        <v>12.934295877144612</v>
      </c>
    </row>
    <row r="906" spans="16:21" x14ac:dyDescent="0.25">
      <c r="P906" s="10">
        <v>35825</v>
      </c>
      <c r="Q906">
        <v>3.2142949999999999</v>
      </c>
      <c r="S906" s="42">
        <f t="shared" ca="1" si="19"/>
        <v>46926</v>
      </c>
      <c r="T906" s="43">
        <f ca="1">_xll.BInterpol('Base CDI'!$H$4:$H$28,'Base CDI'!$J$4:$J$29,S906,"Cubic","Extrapolate=Linear","MultiX=Average","Skip=True","Sort=True")</f>
        <v>12.94624849211311</v>
      </c>
      <c r="U906" s="43">
        <f ca="1">_xll.BInterpol('Base CDI'!$H$4:$H$28,'Base CDI'!$I$4:$I$29,S906,"Cubic","Extrapolate=Linear","MultiX=Average","Skip=True","Sort=True")</f>
        <v>12.934346391597568</v>
      </c>
    </row>
    <row r="907" spans="16:21" x14ac:dyDescent="0.25">
      <c r="P907" s="10">
        <v>35828</v>
      </c>
      <c r="Q907">
        <v>3.218054</v>
      </c>
      <c r="S907" s="42">
        <f t="shared" ref="S907:S970" ca="1" si="20">S906+1</f>
        <v>46927</v>
      </c>
      <c r="T907" s="43">
        <f ca="1">_xll.BInterpol('Base CDI'!$H$4:$H$28,'Base CDI'!$J$4:$J$29,S907,"Cubic","Extrapolate=Linear","MultiX=Average","Skip=True","Sort=True")</f>
        <v>12.946311003842615</v>
      </c>
      <c r="U907" s="43">
        <f ca="1">_xll.BInterpol('Base CDI'!$H$4:$H$28,'Base CDI'!$I$4:$I$29,S907,"Cubic","Extrapolate=Linear","MultiX=Average","Skip=True","Sort=True")</f>
        <v>12.934398494921185</v>
      </c>
    </row>
    <row r="908" spans="16:21" x14ac:dyDescent="0.25">
      <c r="P908" s="10">
        <v>35829</v>
      </c>
      <c r="Q908">
        <v>3.2218079999999998</v>
      </c>
      <c r="S908" s="42">
        <f t="shared" ca="1" si="20"/>
        <v>46928</v>
      </c>
      <c r="T908" s="43">
        <f ca="1">_xll.BInterpol('Base CDI'!$H$4:$H$28,'Base CDI'!$J$4:$J$29,S908,"Cubic","Extrapolate=Linear","MultiX=Average","Skip=True","Sort=True")</f>
        <v>12.946374792548527</v>
      </c>
      <c r="U908" s="43">
        <f ca="1">_xll.BInterpol('Base CDI'!$H$4:$H$28,'Base CDI'!$I$4:$I$29,S908,"Cubic","Extrapolate=Linear","MultiX=Average","Skip=True","Sort=True")</f>
        <v>12.934452155678901</v>
      </c>
    </row>
    <row r="909" spans="16:21" x14ac:dyDescent="0.25">
      <c r="P909" s="10">
        <v>35830</v>
      </c>
      <c r="Q909">
        <v>3.2255739999999999</v>
      </c>
      <c r="S909" s="42">
        <f t="shared" ca="1" si="20"/>
        <v>46929</v>
      </c>
      <c r="T909" s="43">
        <f ca="1">_xll.BInterpol('Base CDI'!$H$4:$H$28,'Base CDI'!$J$4:$J$29,S909,"Cubic","Extrapolate=Linear","MultiX=Average","Skip=True","Sort=True")</f>
        <v>12.946439819716666</v>
      </c>
      <c r="U909" s="43">
        <f ca="1">_xll.BInterpol('Base CDI'!$H$4:$H$28,'Base CDI'!$I$4:$I$29,S909,"Cubic","Extrapolate=Linear","MultiX=Average","Skip=True","Sort=True")</f>
        <v>12.934507342434154</v>
      </c>
    </row>
    <row r="910" spans="16:21" x14ac:dyDescent="0.25">
      <c r="P910" s="10">
        <v>35831</v>
      </c>
      <c r="Q910">
        <v>3.2293419999999999</v>
      </c>
      <c r="S910" s="42">
        <f t="shared" ca="1" si="20"/>
        <v>46930</v>
      </c>
      <c r="T910" s="43">
        <f ca="1">_xll.BInterpol('Base CDI'!$H$4:$H$28,'Base CDI'!$J$4:$J$29,S910,"Cubic","Extrapolate=Linear","MultiX=Average","Skip=True","Sort=True")</f>
        <v>12.946506046832848</v>
      </c>
      <c r="U910" s="43">
        <f ca="1">_xll.BInterpol('Base CDI'!$H$4:$H$28,'Base CDI'!$I$4:$I$29,S910,"Cubic","Extrapolate=Linear","MultiX=Average","Skip=True","Sort=True")</f>
        <v>12.934564023750379</v>
      </c>
    </row>
    <row r="911" spans="16:21" x14ac:dyDescent="0.25">
      <c r="P911" s="10">
        <v>35832</v>
      </c>
      <c r="Q911">
        <v>3.233114</v>
      </c>
      <c r="S911" s="42">
        <f t="shared" ca="1" si="20"/>
        <v>46931</v>
      </c>
      <c r="T911" s="43">
        <f ca="1">_xll.BInterpol('Base CDI'!$H$4:$H$28,'Base CDI'!$J$4:$J$29,S911,"Cubic","Extrapolate=Linear","MultiX=Average","Skip=True","Sort=True")</f>
        <v>12.946573435382891</v>
      </c>
      <c r="U911" s="43">
        <f ca="1">_xll.BInterpol('Base CDI'!$H$4:$H$28,'Base CDI'!$I$4:$I$29,S911,"Cubic","Extrapolate=Linear","MultiX=Average","Skip=True","Sort=True")</f>
        <v>12.934622168191018</v>
      </c>
    </row>
    <row r="912" spans="16:21" x14ac:dyDescent="0.25">
      <c r="P912" s="10">
        <v>35835</v>
      </c>
      <c r="Q912">
        <v>3.2368920000000001</v>
      </c>
      <c r="S912" s="42">
        <f t="shared" ca="1" si="20"/>
        <v>46932</v>
      </c>
      <c r="T912" s="43">
        <f ca="1">_xll.BInterpol('Base CDI'!$H$4:$H$28,'Base CDI'!$J$4:$J$29,S912,"Cubic","Extrapolate=Linear","MultiX=Average","Skip=True","Sort=True")</f>
        <v>12.946641946852612</v>
      </c>
      <c r="U912" s="43">
        <f ca="1">_xll.BInterpol('Base CDI'!$H$4:$H$28,'Base CDI'!$I$4:$I$29,S912,"Cubic","Extrapolate=Linear","MultiX=Average","Skip=True","Sort=True")</f>
        <v>12.934681744319505</v>
      </c>
    </row>
    <row r="913" spans="16:21" x14ac:dyDescent="0.25">
      <c r="P913" s="10">
        <v>35836</v>
      </c>
      <c r="Q913">
        <v>3.2406709999999999</v>
      </c>
      <c r="S913" s="42">
        <f t="shared" ca="1" si="20"/>
        <v>46933</v>
      </c>
      <c r="T913" s="43">
        <f ca="1">_xll.BInterpol('Base CDI'!$H$4:$H$28,'Base CDI'!$J$4:$J$29,S913,"Cubic","Extrapolate=Linear","MultiX=Average","Skip=True","Sort=True")</f>
        <v>12.946711542727829</v>
      </c>
      <c r="U913" s="43">
        <f ca="1">_xll.BInterpol('Base CDI'!$H$4:$H$28,'Base CDI'!$I$4:$I$29,S913,"Cubic","Extrapolate=Linear","MultiX=Average","Skip=True","Sort=True")</f>
        <v>12.93474272069928</v>
      </c>
    </row>
    <row r="914" spans="16:21" x14ac:dyDescent="0.25">
      <c r="P914" s="10">
        <v>35837</v>
      </c>
      <c r="Q914">
        <v>3.2444470000000001</v>
      </c>
      <c r="S914" s="42">
        <f t="shared" ca="1" si="20"/>
        <v>46934</v>
      </c>
      <c r="T914" s="43">
        <f ca="1">_xll.BInterpol('Base CDI'!$H$4:$H$28,'Base CDI'!$J$4:$J$29,S914,"Cubic","Extrapolate=Linear","MultiX=Average","Skip=True","Sort=True")</f>
        <v>12.946782184494358</v>
      </c>
      <c r="U914" s="43">
        <f ca="1">_xll.BInterpol('Base CDI'!$H$4:$H$28,'Base CDI'!$I$4:$I$29,S914,"Cubic","Extrapolate=Linear","MultiX=Average","Skip=True","Sort=True")</f>
        <v>12.934805065893778</v>
      </c>
    </row>
    <row r="915" spans="16:21" x14ac:dyDescent="0.25">
      <c r="P915" s="10">
        <v>35838</v>
      </c>
      <c r="Q915">
        <v>3.248224</v>
      </c>
      <c r="S915" s="42">
        <f t="shared" ca="1" si="20"/>
        <v>46935</v>
      </c>
      <c r="T915" s="43">
        <f ca="1">_xll.BInterpol('Base CDI'!$H$4:$H$28,'Base CDI'!$J$4:$J$29,S915,"Cubic","Extrapolate=Linear","MultiX=Average","Skip=True","Sort=True")</f>
        <v>12.946853833638018</v>
      </c>
      <c r="U915" s="43">
        <f ca="1">_xll.BInterpol('Base CDI'!$H$4:$H$28,'Base CDI'!$I$4:$I$29,S915,"Cubic","Extrapolate=Linear","MultiX=Average","Skip=True","Sort=True")</f>
        <v>12.934868748466439</v>
      </c>
    </row>
    <row r="916" spans="16:21" x14ac:dyDescent="0.25">
      <c r="P916" s="10">
        <v>35839</v>
      </c>
      <c r="Q916">
        <v>3.2520069999999999</v>
      </c>
      <c r="S916" s="42">
        <f t="shared" ca="1" si="20"/>
        <v>46936</v>
      </c>
      <c r="T916" s="43">
        <f ca="1">_xll.BInterpol('Base CDI'!$H$4:$H$28,'Base CDI'!$J$4:$J$29,S916,"Cubic","Extrapolate=Linear","MultiX=Average","Skip=True","Sort=True")</f>
        <v>12.946926451644627</v>
      </c>
      <c r="U916" s="43">
        <f ca="1">_xll.BInterpol('Base CDI'!$H$4:$H$28,'Base CDI'!$I$4:$I$29,S916,"Cubic","Extrapolate=Linear","MultiX=Average","Skip=True","Sort=True")</f>
        <v>12.934933736980701</v>
      </c>
    </row>
    <row r="917" spans="16:21" x14ac:dyDescent="0.25">
      <c r="P917" s="10">
        <v>35842</v>
      </c>
      <c r="Q917">
        <v>3.255792</v>
      </c>
      <c r="S917" s="42">
        <f t="shared" ca="1" si="20"/>
        <v>46937</v>
      </c>
      <c r="T917" s="43">
        <f ca="1">_xll.BInterpol('Base CDI'!$H$4:$H$28,'Base CDI'!$J$4:$J$29,S917,"Cubic","Extrapolate=Linear","MultiX=Average","Skip=True","Sort=True")</f>
        <v>12.946999999999999</v>
      </c>
      <c r="U917" s="43">
        <f ca="1">_xll.BInterpol('Base CDI'!$H$4:$H$28,'Base CDI'!$I$4:$I$29,S917,"Cubic","Extrapolate=Linear","MultiX=Average","Skip=True","Sort=True")</f>
        <v>12.935</v>
      </c>
    </row>
    <row r="918" spans="16:21" x14ac:dyDescent="0.25">
      <c r="P918" s="10">
        <v>35843</v>
      </c>
      <c r="Q918">
        <v>3.2595689999999999</v>
      </c>
      <c r="S918" s="42">
        <f t="shared" ca="1" si="20"/>
        <v>46938</v>
      </c>
      <c r="T918" s="43">
        <f ca="1">_xll.BInterpol('Base CDI'!$H$4:$H$28,'Base CDI'!$J$4:$J$29,S918,"Cubic","Extrapolate=Linear","MultiX=Average","Skip=True","Sort=True")</f>
        <v>12.947074448163129</v>
      </c>
      <c r="U918" s="43">
        <f ca="1">_xll.BInterpol('Base CDI'!$H$4:$H$28,'Base CDI'!$I$4:$I$29,S918,"Cubic","Extrapolate=Linear","MultiX=Average","Skip=True","Sort=True")</f>
        <v>12.935067512460371</v>
      </c>
    </row>
    <row r="919" spans="16:21" x14ac:dyDescent="0.25">
      <c r="P919" s="10">
        <v>35844</v>
      </c>
      <c r="Q919">
        <v>3.2633529999999999</v>
      </c>
      <c r="S919" s="42">
        <f t="shared" ca="1" si="20"/>
        <v>46939</v>
      </c>
      <c r="T919" s="43">
        <f ca="1">_xll.BInterpol('Base CDI'!$H$4:$H$28,'Base CDI'!$J$4:$J$29,S919,"Cubic","Extrapolate=Linear","MultiX=Average","Skip=True","Sort=True")</f>
        <v>12.947149797485702</v>
      </c>
      <c r="U919" s="43">
        <f ca="1">_xll.BInterpol('Base CDI'!$H$4:$H$28,'Base CDI'!$I$4:$I$29,S919,"Cubic","Extrapolate=Linear","MultiX=Average","Skip=True","Sort=True")</f>
        <v>12.935136274788228</v>
      </c>
    </row>
    <row r="920" spans="16:21" x14ac:dyDescent="0.25">
      <c r="P920" s="10">
        <v>35845</v>
      </c>
      <c r="Q920">
        <v>3.267137</v>
      </c>
      <c r="S920" s="42">
        <f t="shared" ca="1" si="20"/>
        <v>46940</v>
      </c>
      <c r="T920" s="43">
        <f ca="1">_xll.BInterpol('Base CDI'!$H$4:$H$28,'Base CDI'!$J$4:$J$29,S920,"Cubic","Extrapolate=Linear","MultiX=Average","Skip=True","Sort=True")</f>
        <v>12.94722605729258</v>
      </c>
      <c r="U920" s="43">
        <f ca="1">_xll.BInterpol('Base CDI'!$H$4:$H$28,'Base CDI'!$I$4:$I$29,S920,"Cubic","Extrapolate=Linear","MultiX=Average","Skip=True","Sort=True")</f>
        <v>12.935206293782581</v>
      </c>
    </row>
    <row r="921" spans="16:21" x14ac:dyDescent="0.25">
      <c r="P921" s="10">
        <v>35846</v>
      </c>
      <c r="Q921">
        <v>3.2709090000000001</v>
      </c>
      <c r="S921" s="42">
        <f t="shared" ca="1" si="20"/>
        <v>46941</v>
      </c>
      <c r="T921" s="43">
        <f ca="1">_xll.BInterpol('Base CDI'!$H$4:$H$28,'Base CDI'!$J$4:$J$29,S921,"Cubic","Extrapolate=Linear","MultiX=Average","Skip=True","Sort=True")</f>
        <v>12.947303236908628</v>
      </c>
      <c r="U921" s="43">
        <f ca="1">_xll.BInterpol('Base CDI'!$H$4:$H$28,'Base CDI'!$I$4:$I$29,S921,"Cubic","Extrapolate=Linear","MultiX=Average","Skip=True","Sort=True")</f>
        <v>12.935277576242441</v>
      </c>
    </row>
    <row r="922" spans="16:21" x14ac:dyDescent="0.25">
      <c r="P922" s="10">
        <v>35851</v>
      </c>
      <c r="Q922">
        <v>3.274651</v>
      </c>
      <c r="S922" s="42">
        <f t="shared" ca="1" si="20"/>
        <v>46942</v>
      </c>
      <c r="T922" s="43">
        <f ca="1">_xll.BInterpol('Base CDI'!$H$4:$H$28,'Base CDI'!$J$4:$J$29,S922,"Cubic","Extrapolate=Linear","MultiX=Average","Skip=True","Sort=True")</f>
        <v>12.947381345658705</v>
      </c>
      <c r="U922" s="43">
        <f ca="1">_xll.BInterpol('Base CDI'!$H$4:$H$28,'Base CDI'!$I$4:$I$29,S922,"Cubic","Extrapolate=Linear","MultiX=Average","Skip=True","Sort=True")</f>
        <v>12.935350128966819</v>
      </c>
    </row>
    <row r="923" spans="16:21" x14ac:dyDescent="0.25">
      <c r="P923" s="10">
        <v>35852</v>
      </c>
      <c r="Q923">
        <v>3.2783880000000001</v>
      </c>
      <c r="S923" s="42">
        <f t="shared" ca="1" si="20"/>
        <v>46943</v>
      </c>
      <c r="T923" s="43">
        <f ca="1">_xll.BInterpol('Base CDI'!$H$4:$H$28,'Base CDI'!$J$4:$J$29,S923,"Cubic","Extrapolate=Linear","MultiX=Average","Skip=True","Sort=True")</f>
        <v>12.947460392867676</v>
      </c>
      <c r="U923" s="43">
        <f ca="1">_xll.BInterpol('Base CDI'!$H$4:$H$28,'Base CDI'!$I$4:$I$29,S923,"Cubic","Extrapolate=Linear","MultiX=Average","Skip=True","Sort=True")</f>
        <v>12.935423958754724</v>
      </c>
    </row>
    <row r="924" spans="16:21" x14ac:dyDescent="0.25">
      <c r="P924" s="10">
        <v>35853</v>
      </c>
      <c r="Q924">
        <v>3.2821250000000002</v>
      </c>
      <c r="S924" s="42">
        <f t="shared" ca="1" si="20"/>
        <v>46944</v>
      </c>
      <c r="T924" s="43">
        <f ca="1">_xll.BInterpol('Base CDI'!$H$4:$H$28,'Base CDI'!$J$4:$J$29,S924,"Cubic","Extrapolate=Linear","MultiX=Average","Skip=True","Sort=True")</f>
        <v>12.9475403878604</v>
      </c>
      <c r="U924" s="43">
        <f ca="1">_xll.BInterpol('Base CDI'!$H$4:$H$28,'Base CDI'!$I$4:$I$29,S924,"Cubic","Extrapolate=Linear","MultiX=Average","Skip=True","Sort=True")</f>
        <v>12.935499072405166</v>
      </c>
    </row>
    <row r="925" spans="16:21" x14ac:dyDescent="0.25">
      <c r="P925" s="10">
        <v>35856</v>
      </c>
      <c r="Q925">
        <v>3.2858689999999999</v>
      </c>
      <c r="S925" s="42">
        <f t="shared" ca="1" si="20"/>
        <v>46945</v>
      </c>
      <c r="T925" s="43">
        <f ca="1">_xll.BInterpol('Base CDI'!$H$4:$H$28,'Base CDI'!$J$4:$J$29,S925,"Cubic","Extrapolate=Linear","MultiX=Average","Skip=True","Sort=True")</f>
        <v>12.947621339961739</v>
      </c>
      <c r="U925" s="43">
        <f ca="1">_xll.BInterpol('Base CDI'!$H$4:$H$28,'Base CDI'!$I$4:$I$29,S925,"Cubic","Extrapolate=Linear","MultiX=Average","Skip=True","Sort=True")</f>
        <v>12.935575476717158</v>
      </c>
    </row>
    <row r="926" spans="16:21" x14ac:dyDescent="0.25">
      <c r="P926" s="10">
        <v>35857</v>
      </c>
      <c r="Q926">
        <v>3.2896139999999998</v>
      </c>
      <c r="S926" s="42">
        <f t="shared" ca="1" si="20"/>
        <v>46946</v>
      </c>
      <c r="T926" s="43">
        <f ca="1">_xll.BInterpol('Base CDI'!$H$4:$H$28,'Base CDI'!$J$4:$J$29,S926,"Cubic","Extrapolate=Linear","MultiX=Average","Skip=True","Sort=True")</f>
        <v>12.947703258496558</v>
      </c>
      <c r="U926" s="43">
        <f ca="1">_xll.BInterpol('Base CDI'!$H$4:$H$28,'Base CDI'!$I$4:$I$29,S926,"Cubic","Extrapolate=Linear","MultiX=Average","Skip=True","Sort=True")</f>
        <v>12.935653178489709</v>
      </c>
    </row>
    <row r="927" spans="16:21" x14ac:dyDescent="0.25">
      <c r="P927" s="10">
        <v>35858</v>
      </c>
      <c r="Q927">
        <v>3.29332</v>
      </c>
      <c r="S927" s="42">
        <f t="shared" ca="1" si="20"/>
        <v>46947</v>
      </c>
      <c r="T927" s="43">
        <f ca="1">_xll.BInterpol('Base CDI'!$H$4:$H$28,'Base CDI'!$J$4:$J$29,S927,"Cubic","Extrapolate=Linear","MultiX=Average","Skip=True","Sort=True")</f>
        <v>12.947786152789716</v>
      </c>
      <c r="U927" s="43">
        <f ca="1">_xll.BInterpol('Base CDI'!$H$4:$H$28,'Base CDI'!$I$4:$I$29,S927,"Cubic","Extrapolate=Linear","MultiX=Average","Skip=True","Sort=True")</f>
        <v>12.935732184521829</v>
      </c>
    </row>
    <row r="928" spans="16:21" x14ac:dyDescent="0.25">
      <c r="P928" s="10">
        <v>35859</v>
      </c>
      <c r="Q928">
        <v>3.2966340000000001</v>
      </c>
      <c r="S928" s="42">
        <f t="shared" ca="1" si="20"/>
        <v>46948</v>
      </c>
      <c r="T928" s="43">
        <f ca="1">_xll.BInterpol('Base CDI'!$H$4:$H$28,'Base CDI'!$J$4:$J$29,S928,"Cubic","Extrapolate=Linear","MultiX=Average","Skip=True","Sort=True")</f>
        <v>12.947870032166078</v>
      </c>
      <c r="U928" s="43">
        <f ca="1">_xll.BInterpol('Base CDI'!$H$4:$H$28,'Base CDI'!$I$4:$I$29,S928,"Cubic","Extrapolate=Linear","MultiX=Average","Skip=True","Sort=True")</f>
        <v>12.935812501612528</v>
      </c>
    </row>
    <row r="929" spans="16:21" x14ac:dyDescent="0.25">
      <c r="P929" s="10">
        <v>35860</v>
      </c>
      <c r="Q929">
        <v>3.2998240000000001</v>
      </c>
      <c r="S929" s="42">
        <f t="shared" ca="1" si="20"/>
        <v>46949</v>
      </c>
      <c r="T929" s="43">
        <f ca="1">_xll.BInterpol('Base CDI'!$H$4:$H$28,'Base CDI'!$J$4:$J$29,S929,"Cubic","Extrapolate=Linear","MultiX=Average","Skip=True","Sort=True")</f>
        <v>12.947954905950503</v>
      </c>
      <c r="U929" s="43">
        <f ca="1">_xll.BInterpol('Base CDI'!$H$4:$H$28,'Base CDI'!$I$4:$I$29,S929,"Cubic","Extrapolate=Linear","MultiX=Average","Skip=True","Sort=True")</f>
        <v>12.935894136560817</v>
      </c>
    </row>
    <row r="930" spans="16:21" x14ac:dyDescent="0.25">
      <c r="P930" s="10">
        <v>35863</v>
      </c>
      <c r="Q930">
        <v>3.3030200000000001</v>
      </c>
      <c r="S930" s="42">
        <f t="shared" ca="1" si="20"/>
        <v>46950</v>
      </c>
      <c r="T930" s="43">
        <f ca="1">_xll.BInterpol('Base CDI'!$H$4:$H$28,'Base CDI'!$J$4:$J$29,S930,"Cubic","Extrapolate=Linear","MultiX=Average","Skip=True","Sort=True")</f>
        <v>12.948040783467853</v>
      </c>
      <c r="U930" s="43">
        <f ca="1">_xll.BInterpol('Base CDI'!$H$4:$H$28,'Base CDI'!$I$4:$I$29,S930,"Cubic","Extrapolate=Linear","MultiX=Average","Skip=True","Sort=True")</f>
        <v>12.935977096165706</v>
      </c>
    </row>
    <row r="931" spans="16:21" x14ac:dyDescent="0.25">
      <c r="P931" s="10">
        <v>35864</v>
      </c>
      <c r="Q931">
        <v>3.3062200000000002</v>
      </c>
      <c r="S931" s="42">
        <f t="shared" ca="1" si="20"/>
        <v>46951</v>
      </c>
      <c r="T931" s="43">
        <f ca="1">_xll.BInterpol('Base CDI'!$H$4:$H$28,'Base CDI'!$J$4:$J$29,S931,"Cubic","Extrapolate=Linear","MultiX=Average","Skip=True","Sort=True")</f>
        <v>12.948127674042993</v>
      </c>
      <c r="U931" s="43">
        <f ca="1">_xll.BInterpol('Base CDI'!$H$4:$H$28,'Base CDI'!$I$4:$I$29,S931,"Cubic","Extrapolate=Linear","MultiX=Average","Skip=True","Sort=True")</f>
        <v>12.936061387226205</v>
      </c>
    </row>
    <row r="932" spans="16:21" x14ac:dyDescent="0.25">
      <c r="P932" s="10">
        <v>35865</v>
      </c>
      <c r="Q932">
        <v>3.3094229999999998</v>
      </c>
      <c r="S932" s="42">
        <f t="shared" ca="1" si="20"/>
        <v>46952</v>
      </c>
      <c r="T932" s="43">
        <f ca="1">_xll.BInterpol('Base CDI'!$H$4:$H$28,'Base CDI'!$J$4:$J$29,S932,"Cubic","Extrapolate=Linear","MultiX=Average","Skip=True","Sort=True")</f>
        <v>12.948215587000783</v>
      </c>
      <c r="U932" s="43">
        <f ca="1">_xll.BInterpol('Base CDI'!$H$4:$H$28,'Base CDI'!$I$4:$I$29,S932,"Cubic","Extrapolate=Linear","MultiX=Average","Skip=True","Sort=True")</f>
        <v>12.936147016541327</v>
      </c>
    </row>
    <row r="933" spans="16:21" x14ac:dyDescent="0.25">
      <c r="P933" s="10">
        <v>35866</v>
      </c>
      <c r="Q933">
        <v>3.3126259999999998</v>
      </c>
      <c r="S933" s="42">
        <f t="shared" ca="1" si="20"/>
        <v>46953</v>
      </c>
      <c r="T933" s="43">
        <f ca="1">_xll.BInterpol('Base CDI'!$H$4:$H$28,'Base CDI'!$J$4:$J$29,S933,"Cubic","Extrapolate=Linear","MultiX=Average","Skip=True","Sort=True")</f>
        <v>12.948304531666084</v>
      </c>
      <c r="U933" s="43">
        <f ca="1">_xll.BInterpol('Base CDI'!$H$4:$H$28,'Base CDI'!$I$4:$I$29,S933,"Cubic","Extrapolate=Linear","MultiX=Average","Skip=True","Sort=True")</f>
        <v>12.936233990910079</v>
      </c>
    </row>
    <row r="934" spans="16:21" x14ac:dyDescent="0.25">
      <c r="P934" s="10">
        <v>35867</v>
      </c>
      <c r="Q934">
        <v>3.3158249999999998</v>
      </c>
      <c r="S934" s="42">
        <f t="shared" ca="1" si="20"/>
        <v>46954</v>
      </c>
      <c r="T934" s="43">
        <f ca="1">_xll.BInterpol('Base CDI'!$H$4:$H$28,'Base CDI'!$J$4:$J$29,S934,"Cubic","Extrapolate=Linear","MultiX=Average","Skip=True","Sort=True")</f>
        <v>12.948394517363761</v>
      </c>
      <c r="U934" s="43">
        <f ca="1">_xll.BInterpol('Base CDI'!$H$4:$H$28,'Base CDI'!$I$4:$I$29,S934,"Cubic","Extrapolate=Linear","MultiX=Average","Skip=True","Sort=True")</f>
        <v>12.936322317131474</v>
      </c>
    </row>
    <row r="935" spans="16:21" x14ac:dyDescent="0.25">
      <c r="P935" s="10">
        <v>35870</v>
      </c>
      <c r="Q935">
        <v>3.3190369999999998</v>
      </c>
      <c r="S935" s="42">
        <f t="shared" ca="1" si="20"/>
        <v>46955</v>
      </c>
      <c r="T935" s="43">
        <f ca="1">_xll.BInterpol('Base CDI'!$H$4:$H$28,'Base CDI'!$J$4:$J$29,S935,"Cubic","Extrapolate=Linear","MultiX=Average","Skip=True","Sort=True")</f>
        <v>12.948485553418672</v>
      </c>
      <c r="U935" s="43">
        <f ca="1">_xll.BInterpol('Base CDI'!$H$4:$H$28,'Base CDI'!$I$4:$I$29,S935,"Cubic","Extrapolate=Linear","MultiX=Average","Skip=True","Sort=True")</f>
        <v>12.936412002004522</v>
      </c>
    </row>
    <row r="936" spans="16:21" x14ac:dyDescent="0.25">
      <c r="P936" s="10">
        <v>35871</v>
      </c>
      <c r="Q936">
        <v>3.3222429999999998</v>
      </c>
      <c r="S936" s="42">
        <f t="shared" ca="1" si="20"/>
        <v>46956</v>
      </c>
      <c r="T936" s="43">
        <f ca="1">_xll.BInterpol('Base CDI'!$H$4:$H$28,'Base CDI'!$J$4:$J$29,S936,"Cubic","Extrapolate=Linear","MultiX=Average","Skip=True","Sort=True")</f>
        <v>12.948577649155684</v>
      </c>
      <c r="U936" s="43">
        <f ca="1">_xll.BInterpol('Base CDI'!$H$4:$H$28,'Base CDI'!$I$4:$I$29,S936,"Cubic","Extrapolate=Linear","MultiX=Average","Skip=True","Sort=True")</f>
        <v>12.936503052328231</v>
      </c>
    </row>
    <row r="937" spans="16:21" x14ac:dyDescent="0.25">
      <c r="P937" s="10">
        <v>35872</v>
      </c>
      <c r="Q937">
        <v>3.325447</v>
      </c>
      <c r="S937" s="42">
        <f t="shared" ca="1" si="20"/>
        <v>46957</v>
      </c>
      <c r="T937" s="43">
        <f ca="1">_xll.BInterpol('Base CDI'!$H$4:$H$28,'Base CDI'!$J$4:$J$29,S937,"Cubic","Extrapolate=Linear","MultiX=Average","Skip=True","Sort=True")</f>
        <v>12.948670813899655</v>
      </c>
      <c r="U937" s="43">
        <f ca="1">_xll.BInterpol('Base CDI'!$H$4:$H$28,'Base CDI'!$I$4:$I$29,S937,"Cubic","Extrapolate=Linear","MultiX=Average","Skip=True","Sort=True")</f>
        <v>12.936595474901614</v>
      </c>
    </row>
    <row r="938" spans="16:21" x14ac:dyDescent="0.25">
      <c r="P938" s="10">
        <v>35873</v>
      </c>
      <c r="Q938">
        <v>3.3286449999999999</v>
      </c>
      <c r="S938" s="42">
        <f t="shared" ca="1" si="20"/>
        <v>46958</v>
      </c>
      <c r="T938" s="43">
        <f ca="1">_xll.BInterpol('Base CDI'!$H$4:$H$28,'Base CDI'!$J$4:$J$29,S938,"Cubic","Extrapolate=Linear","MultiX=Average","Skip=True","Sort=True")</f>
        <v>12.948765056975446</v>
      </c>
      <c r="U938" s="43">
        <f ca="1">_xll.BInterpol('Base CDI'!$H$4:$H$28,'Base CDI'!$I$4:$I$29,S938,"Cubic","Extrapolate=Linear","MultiX=Average","Skip=True","Sort=True")</f>
        <v>12.93668927652368</v>
      </c>
    </row>
    <row r="939" spans="16:21" x14ac:dyDescent="0.25">
      <c r="P939" s="10">
        <v>35874</v>
      </c>
      <c r="Q939">
        <v>3.3318509999999999</v>
      </c>
      <c r="S939" s="42">
        <f t="shared" ca="1" si="20"/>
        <v>46959</v>
      </c>
      <c r="T939" s="43">
        <f ca="1">_xll.BInterpol('Base CDI'!$H$4:$H$28,'Base CDI'!$J$4:$J$29,S939,"Cubic","Extrapolate=Linear","MultiX=Average","Skip=True","Sort=True")</f>
        <v>12.948860387707924</v>
      </c>
      <c r="U939" s="43">
        <f ca="1">_xll.BInterpol('Base CDI'!$H$4:$H$28,'Base CDI'!$I$4:$I$29,S939,"Cubic","Extrapolate=Linear","MultiX=Average","Skip=True","Sort=True")</f>
        <v>12.93678446399344</v>
      </c>
    </row>
    <row r="940" spans="16:21" x14ac:dyDescent="0.25">
      <c r="P940" s="10">
        <v>35877</v>
      </c>
      <c r="Q940">
        <v>3.3350550000000001</v>
      </c>
      <c r="S940" s="42">
        <f t="shared" ca="1" si="20"/>
        <v>46960</v>
      </c>
      <c r="T940" s="43">
        <f ca="1">_xll.BInterpol('Base CDI'!$H$4:$H$28,'Base CDI'!$J$4:$J$29,S940,"Cubic","Extrapolate=Linear","MultiX=Average","Skip=True","Sort=True")</f>
        <v>12.948956815421948</v>
      </c>
      <c r="U940" s="43">
        <f ca="1">_xll.BInterpol('Base CDI'!$H$4:$H$28,'Base CDI'!$I$4:$I$29,S940,"Cubic","Extrapolate=Linear","MultiX=Average","Skip=True","Sort=True")</f>
        <v>12.936881044109905</v>
      </c>
    </row>
    <row r="941" spans="16:21" x14ac:dyDescent="0.25">
      <c r="P941" s="10">
        <v>35878</v>
      </c>
      <c r="Q941">
        <v>3.3382610000000001</v>
      </c>
      <c r="S941" s="42">
        <f t="shared" ca="1" si="20"/>
        <v>46961</v>
      </c>
      <c r="T941" s="43">
        <f ca="1">_xll.BInterpol('Base CDI'!$H$4:$H$28,'Base CDI'!$J$4:$J$29,S941,"Cubic","Extrapolate=Linear","MultiX=Average","Skip=True","Sort=True")</f>
        <v>12.949054349442379</v>
      </c>
      <c r="U941" s="43">
        <f ca="1">_xll.BInterpol('Base CDI'!$H$4:$H$28,'Base CDI'!$I$4:$I$29,S941,"Cubic","Extrapolate=Linear","MultiX=Average","Skip=True","Sort=True")</f>
        <v>12.936979023672082</v>
      </c>
    </row>
    <row r="942" spans="16:21" x14ac:dyDescent="0.25">
      <c r="P942" s="10">
        <v>35879</v>
      </c>
      <c r="Q942">
        <v>3.341466</v>
      </c>
      <c r="S942" s="42">
        <f t="shared" ca="1" si="20"/>
        <v>46962</v>
      </c>
      <c r="T942" s="43">
        <f ca="1">_xll.BInterpol('Base CDI'!$H$4:$H$28,'Base CDI'!$J$4:$J$29,S942,"Cubic","Extrapolate=Linear","MultiX=Average","Skip=True","Sort=True")</f>
        <v>12.949152999094082</v>
      </c>
      <c r="U942" s="43">
        <f ca="1">_xll.BInterpol('Base CDI'!$H$4:$H$28,'Base CDI'!$I$4:$I$29,S942,"Cubic","Extrapolate=Linear","MultiX=Average","Skip=True","Sort=True")</f>
        <v>12.937078409478987</v>
      </c>
    </row>
    <row r="943" spans="16:21" x14ac:dyDescent="0.25">
      <c r="P943" s="10">
        <v>35880</v>
      </c>
      <c r="Q943">
        <v>3.3446729999999998</v>
      </c>
      <c r="S943" s="42">
        <f t="shared" ca="1" si="20"/>
        <v>46963</v>
      </c>
      <c r="T943" s="43">
        <f ca="1">_xll.BInterpol('Base CDI'!$H$4:$H$28,'Base CDI'!$J$4:$J$29,S943,"Cubic","Extrapolate=Linear","MultiX=Average","Skip=True","Sort=True")</f>
        <v>12.949252773701915</v>
      </c>
      <c r="U943" s="43">
        <f ca="1">_xll.BInterpol('Base CDI'!$H$4:$H$28,'Base CDI'!$I$4:$I$29,S943,"Cubic","Extrapolate=Linear","MultiX=Average","Skip=True","Sort=True")</f>
        <v>12.937179208329626</v>
      </c>
    </row>
    <row r="944" spans="16:21" x14ac:dyDescent="0.25">
      <c r="P944" s="10">
        <v>35881</v>
      </c>
      <c r="Q944">
        <v>3.3478850000000002</v>
      </c>
      <c r="S944" s="42">
        <f t="shared" ca="1" si="20"/>
        <v>46964</v>
      </c>
      <c r="T944" s="43">
        <f ca="1">_xll.BInterpol('Base CDI'!$H$4:$H$28,'Base CDI'!$J$4:$J$29,S944,"Cubic","Extrapolate=Linear","MultiX=Average","Skip=True","Sort=True")</f>
        <v>12.949353682590743</v>
      </c>
      <c r="U944" s="43">
        <f ca="1">_xll.BInterpol('Base CDI'!$H$4:$H$28,'Base CDI'!$I$4:$I$29,S944,"Cubic","Extrapolate=Linear","MultiX=Average","Skip=True","Sort=True")</f>
        <v>12.937281427023011</v>
      </c>
    </row>
    <row r="945" spans="16:21" x14ac:dyDescent="0.25">
      <c r="P945" s="10">
        <v>35884</v>
      </c>
      <c r="Q945">
        <v>3.3510979999999999</v>
      </c>
      <c r="S945" s="42">
        <f t="shared" ca="1" si="20"/>
        <v>46965</v>
      </c>
      <c r="T945" s="43">
        <f ca="1">_xll.BInterpol('Base CDI'!$H$4:$H$28,'Base CDI'!$J$4:$J$29,S945,"Cubic","Extrapolate=Linear","MultiX=Average","Skip=True","Sort=True")</f>
        <v>12.949455735085428</v>
      </c>
      <c r="U945" s="43">
        <f ca="1">_xll.BInterpol('Base CDI'!$H$4:$H$28,'Base CDI'!$I$4:$I$29,S945,"Cubic","Extrapolate=Linear","MultiX=Average","Skip=True","Sort=True")</f>
        <v>12.937385072358152</v>
      </c>
    </row>
    <row r="946" spans="16:21" x14ac:dyDescent="0.25">
      <c r="P946" s="10">
        <v>35885</v>
      </c>
      <c r="Q946">
        <v>3.354304</v>
      </c>
      <c r="S946" s="42">
        <f t="shared" ca="1" si="20"/>
        <v>46966</v>
      </c>
      <c r="T946" s="43">
        <f ca="1">_xll.BInterpol('Base CDI'!$H$4:$H$28,'Base CDI'!$J$4:$J$29,S946,"Cubic","Extrapolate=Linear","MultiX=Average","Skip=True","Sort=True")</f>
        <v>12.949558940510832</v>
      </c>
      <c r="U946" s="43">
        <f ca="1">_xll.BInterpol('Base CDI'!$H$4:$H$28,'Base CDI'!$I$4:$I$29,S946,"Cubic","Extrapolate=Linear","MultiX=Average","Skip=True","Sort=True")</f>
        <v>12.93749015113406</v>
      </c>
    </row>
    <row r="947" spans="16:21" x14ac:dyDescent="0.25">
      <c r="P947" s="10">
        <v>35886</v>
      </c>
      <c r="Q947">
        <v>3.35751</v>
      </c>
      <c r="S947" s="42">
        <f t="shared" ca="1" si="20"/>
        <v>46967</v>
      </c>
      <c r="T947" s="43">
        <f ca="1">_xll.BInterpol('Base CDI'!$H$4:$H$28,'Base CDI'!$J$4:$J$29,S947,"Cubic","Extrapolate=Linear","MultiX=Average","Skip=True","Sort=True")</f>
        <v>12.949663308191814</v>
      </c>
      <c r="U947" s="43">
        <f ca="1">_xll.BInterpol('Base CDI'!$H$4:$H$28,'Base CDI'!$I$4:$I$29,S947,"Cubic","Extrapolate=Linear","MultiX=Average","Skip=True","Sort=True")</f>
        <v>12.937596670149745</v>
      </c>
    </row>
    <row r="948" spans="16:21" x14ac:dyDescent="0.25">
      <c r="P948" s="10">
        <v>35887</v>
      </c>
      <c r="Q948">
        <v>3.3607239999999998</v>
      </c>
      <c r="S948" s="42">
        <f t="shared" ca="1" si="20"/>
        <v>46968</v>
      </c>
      <c r="T948" s="43">
        <f ca="1">_xll.BInterpol('Base CDI'!$H$4:$H$28,'Base CDI'!$J$4:$J$29,S948,"Cubic","Extrapolate=Linear","MultiX=Average","Skip=True","Sort=True")</f>
        <v>12.949768847453239</v>
      </c>
      <c r="U948" s="43">
        <f ca="1">_xll.BInterpol('Base CDI'!$H$4:$H$28,'Base CDI'!$I$4:$I$29,S948,"Cubic","Extrapolate=Linear","MultiX=Average","Skip=True","Sort=True")</f>
        <v>12.937704636204217</v>
      </c>
    </row>
    <row r="949" spans="16:21" x14ac:dyDescent="0.25">
      <c r="P949" s="10">
        <v>35888</v>
      </c>
      <c r="Q949">
        <v>3.3639389999999998</v>
      </c>
      <c r="S949" s="42">
        <f t="shared" ca="1" si="20"/>
        <v>46969</v>
      </c>
      <c r="T949" s="43">
        <f ca="1">_xll.BInterpol('Base CDI'!$H$4:$H$28,'Base CDI'!$J$4:$J$29,S949,"Cubic","Extrapolate=Linear","MultiX=Average","Skip=True","Sort=True")</f>
        <v>12.949875567619967</v>
      </c>
      <c r="U949" s="43">
        <f ca="1">_xll.BInterpol('Base CDI'!$H$4:$H$28,'Base CDI'!$I$4:$I$29,S949,"Cubic","Extrapolate=Linear","MultiX=Average","Skip=True","Sort=True")</f>
        <v>12.937814056096487</v>
      </c>
    </row>
    <row r="950" spans="16:21" x14ac:dyDescent="0.25">
      <c r="P950" s="10">
        <v>35891</v>
      </c>
      <c r="Q950">
        <v>3.367165</v>
      </c>
      <c r="S950" s="42">
        <f t="shared" ca="1" si="20"/>
        <v>46970</v>
      </c>
      <c r="T950" s="43">
        <f ca="1">_xll.BInterpol('Base CDI'!$H$4:$H$28,'Base CDI'!$J$4:$J$29,S950,"Cubic","Extrapolate=Linear","MultiX=Average","Skip=True","Sort=True")</f>
        <v>12.949983478016863</v>
      </c>
      <c r="U950" s="43">
        <f ca="1">_xll.BInterpol('Base CDI'!$H$4:$H$28,'Base CDI'!$I$4:$I$29,S950,"Cubic","Extrapolate=Linear","MultiX=Average","Skip=True","Sort=True")</f>
        <v>12.937924936625565</v>
      </c>
    </row>
    <row r="951" spans="16:21" x14ac:dyDescent="0.25">
      <c r="P951" s="10">
        <v>35892</v>
      </c>
      <c r="Q951">
        <v>3.3704290000000001</v>
      </c>
      <c r="S951" s="42">
        <f t="shared" ca="1" si="20"/>
        <v>46971</v>
      </c>
      <c r="T951" s="43">
        <f ca="1">_xll.BInterpol('Base CDI'!$H$4:$H$28,'Base CDI'!$J$4:$J$29,S951,"Cubic","Extrapolate=Linear","MultiX=Average","Skip=True","Sort=True")</f>
        <v>12.950092587968788</v>
      </c>
      <c r="U951" s="43">
        <f ca="1">_xll.BInterpol('Base CDI'!$H$4:$H$28,'Base CDI'!$I$4:$I$29,S951,"Cubic","Extrapolate=Linear","MultiX=Average","Skip=True","Sort=True")</f>
        <v>12.938037284590461</v>
      </c>
    </row>
    <row r="952" spans="16:21" x14ac:dyDescent="0.25">
      <c r="P952" s="10">
        <v>35893</v>
      </c>
      <c r="Q952">
        <v>3.3737270000000001</v>
      </c>
      <c r="S952" s="42">
        <f t="shared" ca="1" si="20"/>
        <v>46972</v>
      </c>
      <c r="T952" s="43">
        <f ca="1">_xll.BInterpol('Base CDI'!$H$4:$H$28,'Base CDI'!$J$4:$J$29,S952,"Cubic","Extrapolate=Linear","MultiX=Average","Skip=True","Sort=True")</f>
        <v>12.950202906800602</v>
      </c>
      <c r="U952" s="43">
        <f ca="1">_xll.BInterpol('Base CDI'!$H$4:$H$28,'Base CDI'!$I$4:$I$29,S952,"Cubic","Extrapolate=Linear","MultiX=Average","Skip=True","Sort=True")</f>
        <v>12.938151106790187</v>
      </c>
    </row>
    <row r="953" spans="16:21" x14ac:dyDescent="0.25">
      <c r="P953" s="10">
        <v>35898</v>
      </c>
      <c r="Q953">
        <v>3.3770180000000001</v>
      </c>
      <c r="S953" s="42">
        <f t="shared" ca="1" si="20"/>
        <v>46973</v>
      </c>
      <c r="T953" s="43">
        <f ca="1">_xll.BInterpol('Base CDI'!$H$4:$H$28,'Base CDI'!$J$4:$J$29,S953,"Cubic","Extrapolate=Linear","MultiX=Average","Skip=True","Sort=True")</f>
        <v>12.950314443837168</v>
      </c>
      <c r="U953" s="43">
        <f ca="1">_xll.BInterpol('Base CDI'!$H$4:$H$28,'Base CDI'!$I$4:$I$29,S953,"Cubic","Extrapolate=Linear","MultiX=Average","Skip=True","Sort=True")</f>
        <v>12.938266410023751</v>
      </c>
    </row>
    <row r="954" spans="16:21" x14ac:dyDescent="0.25">
      <c r="P954" s="10">
        <v>35899</v>
      </c>
      <c r="Q954">
        <v>3.3803079999999999</v>
      </c>
      <c r="S954" s="42">
        <f t="shared" ca="1" si="20"/>
        <v>46974</v>
      </c>
      <c r="T954" s="43">
        <f ca="1">_xll.BInterpol('Base CDI'!$H$4:$H$28,'Base CDI'!$J$4:$J$29,S954,"Cubic","Extrapolate=Linear","MultiX=Average","Skip=True","Sort=True")</f>
        <v>12.950427208403349</v>
      </c>
      <c r="U954" s="43">
        <f ca="1">_xll.BInterpol('Base CDI'!$H$4:$H$28,'Base CDI'!$I$4:$I$29,S954,"Cubic","Extrapolate=Linear","MultiX=Average","Skip=True","Sort=True")</f>
        <v>12.938383201090165</v>
      </c>
    </row>
    <row r="955" spans="16:21" x14ac:dyDescent="0.25">
      <c r="P955" s="10">
        <v>35900</v>
      </c>
      <c r="Q955">
        <v>3.3835510000000002</v>
      </c>
      <c r="S955" s="42">
        <f t="shared" ca="1" si="20"/>
        <v>46975</v>
      </c>
      <c r="T955" s="43">
        <f ca="1">_xll.BInterpol('Base CDI'!$H$4:$H$28,'Base CDI'!$J$4:$J$29,S955,"Cubic","Extrapolate=Linear","MultiX=Average","Skip=True","Sort=True")</f>
        <v>12.950541209824005</v>
      </c>
      <c r="U955" s="43">
        <f ca="1">_xll.BInterpol('Base CDI'!$H$4:$H$28,'Base CDI'!$I$4:$I$29,S955,"Cubic","Extrapolate=Linear","MultiX=Average","Skip=True","Sort=True")</f>
        <v>12.938501486788439</v>
      </c>
    </row>
    <row r="956" spans="16:21" x14ac:dyDescent="0.25">
      <c r="P956" s="10">
        <v>35901</v>
      </c>
      <c r="Q956">
        <v>3.3862999999999999</v>
      </c>
      <c r="S956" s="42">
        <f t="shared" ca="1" si="20"/>
        <v>46976</v>
      </c>
      <c r="T956" s="43">
        <f ca="1">_xll.BInterpol('Base CDI'!$H$4:$H$28,'Base CDI'!$J$4:$J$29,S956,"Cubic","Extrapolate=Linear","MultiX=Average","Skip=True","Sort=True")</f>
        <v>12.950656457424001</v>
      </c>
      <c r="U956" s="43">
        <f ca="1">_xll.BInterpol('Base CDI'!$H$4:$H$28,'Base CDI'!$I$4:$I$29,S956,"Cubic","Extrapolate=Linear","MultiX=Average","Skip=True","Sort=True")</f>
        <v>12.938621273917585</v>
      </c>
    </row>
    <row r="957" spans="16:21" x14ac:dyDescent="0.25">
      <c r="P957" s="10">
        <v>35902</v>
      </c>
      <c r="Q957">
        <v>3.389122</v>
      </c>
      <c r="S957" s="42">
        <f t="shared" ca="1" si="20"/>
        <v>46977</v>
      </c>
      <c r="T957" s="43">
        <f ca="1">_xll.BInterpol('Base CDI'!$H$4:$H$28,'Base CDI'!$J$4:$J$29,S957,"Cubic","Extrapolate=Linear","MultiX=Average","Skip=True","Sort=True")</f>
        <v>12.950772960528196</v>
      </c>
      <c r="U957" s="43">
        <f ca="1">_xll.BInterpol('Base CDI'!$H$4:$H$28,'Base CDI'!$I$4:$I$29,S957,"Cubic","Extrapolate=Linear","MultiX=Average","Skip=True","Sort=True")</f>
        <v>12.938742569276611</v>
      </c>
    </row>
    <row r="958" spans="16:21" x14ac:dyDescent="0.25">
      <c r="P958" s="10">
        <v>35905</v>
      </c>
      <c r="Q958">
        <v>3.3919359999999998</v>
      </c>
      <c r="S958" s="42">
        <f t="shared" ca="1" si="20"/>
        <v>46978</v>
      </c>
      <c r="T958" s="43">
        <f ca="1">_xll.BInterpol('Base CDI'!$H$4:$H$28,'Base CDI'!$J$4:$J$29,S958,"Cubic","Extrapolate=Linear","MultiX=Average","Skip=True","Sort=True")</f>
        <v>12.950890728461454</v>
      </c>
      <c r="U958" s="43">
        <f ca="1">_xll.BInterpol('Base CDI'!$H$4:$H$28,'Base CDI'!$I$4:$I$29,S958,"Cubic","Extrapolate=Linear","MultiX=Average","Skip=True","Sort=True")</f>
        <v>12.938865379664527</v>
      </c>
    </row>
    <row r="959" spans="16:21" x14ac:dyDescent="0.25">
      <c r="P959" s="10">
        <v>35907</v>
      </c>
      <c r="Q959">
        <v>3.394749</v>
      </c>
      <c r="S959" s="42">
        <f t="shared" ca="1" si="20"/>
        <v>46979</v>
      </c>
      <c r="T959" s="43">
        <f ca="1">_xll.BInterpol('Base CDI'!$H$4:$H$28,'Base CDI'!$J$4:$J$29,S959,"Cubic","Extrapolate=Linear","MultiX=Average","Skip=True","Sort=True")</f>
        <v>12.951009770548636</v>
      </c>
      <c r="U959" s="43">
        <f ca="1">_xll.BInterpol('Base CDI'!$H$4:$H$28,'Base CDI'!$I$4:$I$29,S959,"Cubic","Extrapolate=Linear","MultiX=Average","Skip=True","Sort=True")</f>
        <v>12.938989711880346</v>
      </c>
    </row>
    <row r="960" spans="16:21" x14ac:dyDescent="0.25">
      <c r="P960" s="10">
        <v>35908</v>
      </c>
      <c r="Q960">
        <v>3.3975610000000001</v>
      </c>
      <c r="S960" s="42">
        <f t="shared" ca="1" si="20"/>
        <v>46980</v>
      </c>
      <c r="T960" s="43">
        <f ca="1">_xll.BInterpol('Base CDI'!$H$4:$H$28,'Base CDI'!$J$4:$J$29,S960,"Cubic","Extrapolate=Linear","MultiX=Average","Skip=True","Sort=True")</f>
        <v>12.951130096114603</v>
      </c>
      <c r="U960" s="43">
        <f ca="1">_xll.BInterpol('Base CDI'!$H$4:$H$28,'Base CDI'!$I$4:$I$29,S960,"Cubic","Extrapolate=Linear","MultiX=Average","Skip=True","Sort=True")</f>
        <v>12.939115572723075</v>
      </c>
    </row>
    <row r="961" spans="16:21" x14ac:dyDescent="0.25">
      <c r="P961" s="10">
        <v>35909</v>
      </c>
      <c r="Q961">
        <v>3.4003739999999998</v>
      </c>
      <c r="S961" s="42">
        <f t="shared" ca="1" si="20"/>
        <v>46981</v>
      </c>
      <c r="T961" s="43">
        <f ca="1">_xll.BInterpol('Base CDI'!$H$4:$H$28,'Base CDI'!$J$4:$J$29,S961,"Cubic","Extrapolate=Linear","MultiX=Average","Skip=True","Sort=True")</f>
        <v>12.951251714484219</v>
      </c>
      <c r="U961" s="43">
        <f ca="1">_xll.BInterpol('Base CDI'!$H$4:$H$28,'Base CDI'!$I$4:$I$29,S961,"Cubic","Extrapolate=Linear","MultiX=Average","Skip=True","Sort=True")</f>
        <v>12.93924296899173</v>
      </c>
    </row>
    <row r="962" spans="16:21" x14ac:dyDescent="0.25">
      <c r="P962" s="10">
        <v>35912</v>
      </c>
      <c r="Q962">
        <v>3.403187</v>
      </c>
      <c r="S962" s="42">
        <f t="shared" ca="1" si="20"/>
        <v>46982</v>
      </c>
      <c r="T962" s="43">
        <f ca="1">_xll.BInterpol('Base CDI'!$H$4:$H$28,'Base CDI'!$J$4:$J$29,S962,"Cubic","Extrapolate=Linear","MultiX=Average","Skip=True","Sort=True")</f>
        <v>12.951374634982345</v>
      </c>
      <c r="U962" s="43">
        <f ca="1">_xll.BInterpol('Base CDI'!$H$4:$H$28,'Base CDI'!$I$4:$I$29,S962,"Cubic","Extrapolate=Linear","MultiX=Average","Skip=True","Sort=True")</f>
        <v>12.939371907485315</v>
      </c>
    </row>
    <row r="963" spans="16:21" x14ac:dyDescent="0.25">
      <c r="P963" s="10">
        <v>35913</v>
      </c>
      <c r="Q963">
        <v>3.4060000000000001</v>
      </c>
      <c r="S963" s="42">
        <f t="shared" ca="1" si="20"/>
        <v>46983</v>
      </c>
      <c r="T963" s="43">
        <f ca="1">_xll.BInterpol('Base CDI'!$H$4:$H$28,'Base CDI'!$J$4:$J$29,S963,"Cubic","Extrapolate=Linear","MultiX=Average","Skip=True","Sort=True")</f>
        <v>12.951498866933845</v>
      </c>
      <c r="U963" s="43">
        <f ca="1">_xll.BInterpol('Base CDI'!$H$4:$H$28,'Base CDI'!$I$4:$I$29,S963,"Cubic","Extrapolate=Linear","MultiX=Average","Skip=True","Sort=True")</f>
        <v>12.939502395002844</v>
      </c>
    </row>
    <row r="964" spans="16:21" x14ac:dyDescent="0.25">
      <c r="P964" s="10">
        <v>35914</v>
      </c>
      <c r="Q964">
        <v>3.4088180000000001</v>
      </c>
      <c r="S964" s="42">
        <f t="shared" ca="1" si="20"/>
        <v>46984</v>
      </c>
      <c r="T964" s="43">
        <f ca="1">_xll.BInterpol('Base CDI'!$H$4:$H$28,'Base CDI'!$J$4:$J$29,S964,"Cubic","Extrapolate=Linear","MultiX=Average","Skip=True","Sort=True")</f>
        <v>12.951624419663577</v>
      </c>
      <c r="U964" s="43">
        <f ca="1">_xll.BInterpol('Base CDI'!$H$4:$H$28,'Base CDI'!$I$4:$I$29,S964,"Cubic","Extrapolate=Linear","MultiX=Average","Skip=True","Sort=True")</f>
        <v>12.939634438343326</v>
      </c>
    </row>
    <row r="965" spans="16:21" x14ac:dyDescent="0.25">
      <c r="P965" s="10">
        <v>35915</v>
      </c>
      <c r="Q965">
        <v>3.411629</v>
      </c>
      <c r="S965" s="42">
        <f t="shared" ca="1" si="20"/>
        <v>46985</v>
      </c>
      <c r="T965" s="43">
        <f ca="1">_xll.BInterpol('Base CDI'!$H$4:$H$28,'Base CDI'!$J$4:$J$29,S965,"Cubic","Extrapolate=Linear","MultiX=Average","Skip=True","Sort=True")</f>
        <v>12.951751302496406</v>
      </c>
      <c r="U965" s="43">
        <f ca="1">_xll.BInterpol('Base CDI'!$H$4:$H$28,'Base CDI'!$I$4:$I$29,S965,"Cubic","Extrapolate=Linear","MultiX=Average","Skip=True","Sort=True")</f>
        <v>12.939768044305772</v>
      </c>
    </row>
    <row r="966" spans="16:21" x14ac:dyDescent="0.25">
      <c r="P966" s="10">
        <v>35919</v>
      </c>
      <c r="Q966">
        <v>3.4144139999999998</v>
      </c>
      <c r="S966" s="42">
        <f t="shared" ca="1" si="20"/>
        <v>46986</v>
      </c>
      <c r="T966" s="43">
        <f ca="1">_xll.BInterpol('Base CDI'!$H$4:$H$28,'Base CDI'!$J$4:$J$29,S966,"Cubic","Extrapolate=Linear","MultiX=Average","Skip=True","Sort=True")</f>
        <v>12.951879524757194</v>
      </c>
      <c r="U966" s="43">
        <f ca="1">_xll.BInterpol('Base CDI'!$H$4:$H$28,'Base CDI'!$I$4:$I$29,S966,"Cubic","Extrapolate=Linear","MultiX=Average","Skip=True","Sort=True")</f>
        <v>12.939903219689192</v>
      </c>
    </row>
    <row r="967" spans="16:21" x14ac:dyDescent="0.25">
      <c r="P967" s="10">
        <v>35920</v>
      </c>
      <c r="Q967">
        <v>3.417224</v>
      </c>
      <c r="S967" s="42">
        <f t="shared" ca="1" si="20"/>
        <v>46987</v>
      </c>
      <c r="T967" s="43">
        <f ca="1">_xll.BInterpol('Base CDI'!$H$4:$H$28,'Base CDI'!$J$4:$J$29,S967,"Cubic","Extrapolate=Linear","MultiX=Average","Skip=True","Sort=True")</f>
        <v>12.952009095770801</v>
      </c>
      <c r="U967" s="43">
        <f ca="1">_xll.BInterpol('Base CDI'!$H$4:$H$28,'Base CDI'!$I$4:$I$29,S967,"Cubic","Extrapolate=Linear","MultiX=Average","Skip=True","Sort=True")</f>
        <v>12.940039971292599</v>
      </c>
    </row>
    <row r="968" spans="16:21" x14ac:dyDescent="0.25">
      <c r="P968" s="10">
        <v>35921</v>
      </c>
      <c r="Q968">
        <v>3.4200740000000001</v>
      </c>
      <c r="S968" s="42">
        <f t="shared" ca="1" si="20"/>
        <v>46988</v>
      </c>
      <c r="T968" s="43">
        <f ca="1">_xll.BInterpol('Base CDI'!$H$4:$H$28,'Base CDI'!$J$4:$J$29,S968,"Cubic","Extrapolate=Linear","MultiX=Average","Skip=True","Sort=True")</f>
        <v>12.952140024862091</v>
      </c>
      <c r="U968" s="43">
        <f ca="1">_xll.BInterpol('Base CDI'!$H$4:$H$28,'Base CDI'!$I$4:$I$29,S968,"Cubic","Extrapolate=Linear","MultiX=Average","Skip=True","Sort=True")</f>
        <v>12.940178305915</v>
      </c>
    </row>
    <row r="969" spans="16:21" x14ac:dyDescent="0.25">
      <c r="P969" s="10">
        <v>35922</v>
      </c>
      <c r="Q969">
        <v>3.4229059999999998</v>
      </c>
      <c r="S969" s="42">
        <f t="shared" ca="1" si="20"/>
        <v>46989</v>
      </c>
      <c r="T969" s="43">
        <f ca="1">_xll.BInterpol('Base CDI'!$H$4:$H$28,'Base CDI'!$J$4:$J$29,S969,"Cubic","Extrapolate=Linear","MultiX=Average","Skip=True","Sort=True")</f>
        <v>12.952272321355926</v>
      </c>
      <c r="U969" s="43">
        <f ca="1">_xll.BInterpol('Base CDI'!$H$4:$H$28,'Base CDI'!$I$4:$I$29,S969,"Cubic","Extrapolate=Linear","MultiX=Average","Skip=True","Sort=True")</f>
        <v>12.940318230355405</v>
      </c>
    </row>
    <row r="970" spans="16:21" x14ac:dyDescent="0.25">
      <c r="P970" s="10">
        <v>35923</v>
      </c>
      <c r="Q970">
        <v>3.4257360000000001</v>
      </c>
      <c r="S970" s="42">
        <f t="shared" ca="1" si="20"/>
        <v>46990</v>
      </c>
      <c r="T970" s="43">
        <f ca="1">_xll.BInterpol('Base CDI'!$H$4:$H$28,'Base CDI'!$J$4:$J$29,S970,"Cubic","Extrapolate=Linear","MultiX=Average","Skip=True","Sort=True")</f>
        <v>12.952405994577166</v>
      </c>
      <c r="U970" s="43">
        <f ca="1">_xll.BInterpol('Base CDI'!$H$4:$H$28,'Base CDI'!$I$4:$I$29,S970,"Cubic","Extrapolate=Linear","MultiX=Average","Skip=True","Sort=True")</f>
        <v>12.940459751412826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1">S970+1</f>
        <v>46991</v>
      </c>
      <c r="T971" s="43">
        <f ca="1">_xll.BInterpol('Base CDI'!$H$4:$H$28,'Base CDI'!$J$4:$J$29,S971,"Cubic","Extrapolate=Linear","MultiX=Average","Skip=True","Sort=True")</f>
        <v>12.952541053850675</v>
      </c>
      <c r="U971" s="43">
        <f ca="1">_xll.BInterpol('Base CDI'!$H$4:$H$28,'Base CDI'!$I$4:$I$29,S971,"Cubic","Extrapolate=Linear","MultiX=Average","Skip=True","Sort=True")</f>
        <v>12.940602875886274</v>
      </c>
    </row>
    <row r="972" spans="16:21" x14ac:dyDescent="0.25">
      <c r="P972" s="10">
        <v>35927</v>
      </c>
      <c r="Q972">
        <v>3.4314249999999999</v>
      </c>
      <c r="S972" s="42">
        <f t="shared" ca="1" si="21"/>
        <v>46992</v>
      </c>
      <c r="T972" s="43">
        <f ca="1">_xll.BInterpol('Base CDI'!$H$4:$H$28,'Base CDI'!$J$4:$J$29,S972,"Cubic","Extrapolate=Linear","MultiX=Average","Skip=True","Sort=True")</f>
        <v>12.952677508501313</v>
      </c>
      <c r="U972" s="43">
        <f ca="1">_xll.BInterpol('Base CDI'!$H$4:$H$28,'Base CDI'!$I$4:$I$29,S972,"Cubic","Extrapolate=Linear","MultiX=Average","Skip=True","Sort=True")</f>
        <v>12.940747610574759</v>
      </c>
    </row>
    <row r="973" spans="16:21" x14ac:dyDescent="0.25">
      <c r="P973" s="10">
        <v>35928</v>
      </c>
      <c r="Q973">
        <v>3.4342739999999998</v>
      </c>
      <c r="S973" s="42">
        <f t="shared" ca="1" si="21"/>
        <v>46993</v>
      </c>
      <c r="T973" s="43">
        <f ca="1">_xll.BInterpol('Base CDI'!$H$4:$H$28,'Base CDI'!$J$4:$J$29,S973,"Cubic","Extrapolate=Linear","MultiX=Average","Skip=True","Sort=True")</f>
        <v>12.952815367853946</v>
      </c>
      <c r="U973" s="43">
        <f ca="1">_xll.BInterpol('Base CDI'!$H$4:$H$28,'Base CDI'!$I$4:$I$29,S973,"Cubic","Extrapolate=Linear","MultiX=Average","Skip=True","Sort=True")</f>
        <v>12.940893962277292</v>
      </c>
    </row>
    <row r="974" spans="16:21" x14ac:dyDescent="0.25">
      <c r="P974" s="10">
        <v>35929</v>
      </c>
      <c r="Q974">
        <v>3.4371160000000001</v>
      </c>
      <c r="S974" s="42">
        <f t="shared" ca="1" si="21"/>
        <v>46994</v>
      </c>
      <c r="T974" s="43">
        <f ca="1">_xll.BInterpol('Base CDI'!$H$4:$H$28,'Base CDI'!$J$4:$J$29,S974,"Cubic","Extrapolate=Linear","MultiX=Average","Skip=True","Sort=True")</f>
        <v>12.952954641233431</v>
      </c>
      <c r="U974" s="43">
        <f ca="1">_xll.BInterpol('Base CDI'!$H$4:$H$28,'Base CDI'!$I$4:$I$29,S974,"Cubic","Extrapolate=Linear","MultiX=Average","Skip=True","Sort=True")</f>
        <v>12.94104193779288</v>
      </c>
    </row>
    <row r="975" spans="16:21" x14ac:dyDescent="0.25">
      <c r="P975" s="10">
        <v>35930</v>
      </c>
      <c r="Q975">
        <v>3.4399670000000002</v>
      </c>
      <c r="S975" s="42">
        <f t="shared" ca="1" si="21"/>
        <v>46995</v>
      </c>
      <c r="T975" s="43">
        <f ca="1">_xll.BInterpol('Base CDI'!$H$4:$H$28,'Base CDI'!$J$4:$J$29,S975,"Cubic","Extrapolate=Linear","MultiX=Average","Skip=True","Sort=True")</f>
        <v>12.953095337964632</v>
      </c>
      <c r="U975" s="43">
        <f ca="1">_xll.BInterpol('Base CDI'!$H$4:$H$28,'Base CDI'!$I$4:$I$29,S975,"Cubic","Extrapolate=Linear","MultiX=Average","Skip=True","Sort=True")</f>
        <v>12.941191543920537</v>
      </c>
    </row>
    <row r="976" spans="16:21" x14ac:dyDescent="0.25">
      <c r="P976" s="10">
        <v>35933</v>
      </c>
      <c r="Q976">
        <v>3.442806</v>
      </c>
      <c r="S976" s="42">
        <f t="shared" ca="1" si="21"/>
        <v>46996</v>
      </c>
      <c r="T976" s="43">
        <f ca="1">_xll.BInterpol('Base CDI'!$H$4:$H$28,'Base CDI'!$J$4:$J$29,S976,"Cubic","Extrapolate=Linear","MultiX=Average","Skip=True","Sort=True")</f>
        <v>12.953237467372412</v>
      </c>
      <c r="U976" s="43">
        <f ca="1">_xll.BInterpol('Base CDI'!$H$4:$H$28,'Base CDI'!$I$4:$I$29,S976,"Cubic","Extrapolate=Linear","MultiX=Average","Skip=True","Sort=True")</f>
        <v>12.941342787459273</v>
      </c>
    </row>
    <row r="977" spans="16:21" x14ac:dyDescent="0.25">
      <c r="P977" s="10">
        <v>35934</v>
      </c>
      <c r="Q977">
        <v>3.4456359999999999</v>
      </c>
      <c r="S977" s="42">
        <f t="shared" ca="1" si="21"/>
        <v>46997</v>
      </c>
      <c r="T977" s="43">
        <f ca="1">_xll.BInterpol('Base CDI'!$H$4:$H$28,'Base CDI'!$J$4:$J$29,S977,"Cubic","Extrapolate=Linear","MultiX=Average","Skip=True","Sort=True")</f>
        <v>12.953381038781632</v>
      </c>
      <c r="U977" s="43">
        <f ca="1">_xll.BInterpol('Base CDI'!$H$4:$H$28,'Base CDI'!$I$4:$I$29,S977,"Cubic","Extrapolate=Linear","MultiX=Average","Skip=True","Sort=True")</f>
        <v>12.941495675208097</v>
      </c>
    </row>
    <row r="978" spans="16:21" x14ac:dyDescent="0.25">
      <c r="P978" s="10">
        <v>35935</v>
      </c>
      <c r="Q978">
        <v>3.4484699999999999</v>
      </c>
      <c r="S978" s="42">
        <f t="shared" ca="1" si="21"/>
        <v>46998</v>
      </c>
      <c r="T978" s="43">
        <f ca="1">_xll.BInterpol('Base CDI'!$H$4:$H$28,'Base CDI'!$J$4:$J$29,S978,"Cubic","Extrapolate=Linear","MultiX=Average","Skip=True","Sort=True")</f>
        <v>12.953526061517154</v>
      </c>
      <c r="U978" s="43">
        <f ca="1">_xll.BInterpol('Base CDI'!$H$4:$H$28,'Base CDI'!$I$4:$I$29,S978,"Cubic","Extrapolate=Linear","MultiX=Average","Skip=True","Sort=True")</f>
        <v>12.941650213966019</v>
      </c>
    </row>
    <row r="979" spans="16:21" x14ac:dyDescent="0.25">
      <c r="P979" s="10">
        <v>35936</v>
      </c>
      <c r="Q979">
        <v>3.451206</v>
      </c>
      <c r="S979" s="42">
        <f t="shared" ca="1" si="21"/>
        <v>46999</v>
      </c>
      <c r="T979" s="43">
        <f ca="1">_xll.BInterpol('Base CDI'!$H$4:$H$28,'Base CDI'!$J$4:$J$29,S979,"Cubic","Extrapolate=Linear","MultiX=Average","Skip=True","Sort=True")</f>
        <v>12.953672544903842</v>
      </c>
      <c r="U979" s="43">
        <f ca="1">_xll.BInterpol('Base CDI'!$H$4:$H$28,'Base CDI'!$I$4:$I$29,S979,"Cubic","Extrapolate=Linear","MultiX=Average","Skip=True","Sort=True")</f>
        <v>12.941806410532052</v>
      </c>
    </row>
    <row r="980" spans="16:21" x14ac:dyDescent="0.25">
      <c r="P980" s="10">
        <v>35937</v>
      </c>
      <c r="Q980">
        <v>3.4538850000000001</v>
      </c>
      <c r="S980" s="42">
        <f t="shared" ca="1" si="21"/>
        <v>47000</v>
      </c>
      <c r="T980" s="43">
        <f ca="1">_xll.BInterpol('Base CDI'!$H$4:$H$28,'Base CDI'!$J$4:$J$29,S980,"Cubic","Extrapolate=Linear","MultiX=Average","Skip=True","Sort=True")</f>
        <v>12.953820498266555</v>
      </c>
      <c r="U980" s="43">
        <f ca="1">_xll.BInterpol('Base CDI'!$H$4:$H$28,'Base CDI'!$I$4:$I$29,S980,"Cubic","Extrapolate=Linear","MultiX=Average","Skip=True","Sort=True")</f>
        <v>12.941964271705205</v>
      </c>
    </row>
    <row r="981" spans="16:21" x14ac:dyDescent="0.25">
      <c r="P981" s="10">
        <v>35940</v>
      </c>
      <c r="Q981">
        <v>3.4565640000000002</v>
      </c>
      <c r="S981" s="42">
        <f t="shared" ca="1" si="21"/>
        <v>47001</v>
      </c>
      <c r="T981" s="43">
        <f ca="1">_xll.BInterpol('Base CDI'!$H$4:$H$28,'Base CDI'!$J$4:$J$29,S981,"Cubic","Extrapolate=Linear","MultiX=Average","Skip=True","Sort=True")</f>
        <v>12.953969930930157</v>
      </c>
      <c r="U981" s="43">
        <f ca="1">_xll.BInterpol('Base CDI'!$H$4:$H$28,'Base CDI'!$I$4:$I$29,S981,"Cubic","Extrapolate=Linear","MultiX=Average","Skip=True","Sort=True")</f>
        <v>12.942123804284487</v>
      </c>
    </row>
    <row r="982" spans="16:21" x14ac:dyDescent="0.25">
      <c r="P982" s="10">
        <v>35941</v>
      </c>
      <c r="Q982">
        <v>3.4592459999999998</v>
      </c>
      <c r="S982" s="42">
        <f t="shared" ca="1" si="21"/>
        <v>47002</v>
      </c>
      <c r="T982" s="43">
        <f ca="1">_xll.BInterpol('Base CDI'!$H$4:$H$28,'Base CDI'!$J$4:$J$29,S982,"Cubic","Extrapolate=Linear","MultiX=Average","Skip=True","Sort=True")</f>
        <v>12.954120852219507</v>
      </c>
      <c r="U982" s="43">
        <f ca="1">_xll.BInterpol('Base CDI'!$H$4:$H$28,'Base CDI'!$I$4:$I$29,S982,"Cubic","Extrapolate=Linear","MultiX=Average","Skip=True","Sort=True")</f>
        <v>12.94228501506891</v>
      </c>
    </row>
    <row r="983" spans="16:21" x14ac:dyDescent="0.25">
      <c r="P983" s="10">
        <v>35942</v>
      </c>
      <c r="Q983">
        <v>3.4619279999999999</v>
      </c>
      <c r="S983" s="42">
        <f t="shared" ca="1" si="21"/>
        <v>47003</v>
      </c>
      <c r="T983" s="43">
        <f ca="1">_xll.BInterpol('Base CDI'!$H$4:$H$28,'Base CDI'!$J$4:$J$29,S983,"Cubic","Extrapolate=Linear","MultiX=Average","Skip=True","Sort=True")</f>
        <v>12.954273271459471</v>
      </c>
      <c r="U983" s="43">
        <f ca="1">_xll.BInterpol('Base CDI'!$H$4:$H$28,'Base CDI'!$I$4:$I$29,S983,"Cubic","Extrapolate=Linear","MultiX=Average","Skip=True","Sort=True")</f>
        <v>12.942447910857483</v>
      </c>
    </row>
    <row r="984" spans="16:21" x14ac:dyDescent="0.25">
      <c r="P984" s="10">
        <v>35943</v>
      </c>
      <c r="Q984">
        <v>3.4646180000000002</v>
      </c>
      <c r="S984" s="42">
        <f t="shared" ca="1" si="21"/>
        <v>47004</v>
      </c>
      <c r="T984" s="43">
        <f ca="1">_xll.BInterpol('Base CDI'!$H$4:$H$28,'Base CDI'!$J$4:$J$29,S984,"Cubic","Extrapolate=Linear","MultiX=Average","Skip=True","Sort=True")</f>
        <v>12.95442719797491</v>
      </c>
      <c r="U984" s="43">
        <f ca="1">_xll.BInterpol('Base CDI'!$H$4:$H$28,'Base CDI'!$I$4:$I$29,S984,"Cubic","Extrapolate=Linear","MultiX=Average","Skip=True","Sort=True")</f>
        <v>12.942612498449218</v>
      </c>
    </row>
    <row r="985" spans="16:21" x14ac:dyDescent="0.25">
      <c r="P985" s="10">
        <v>35944</v>
      </c>
      <c r="Q985">
        <v>3.4673090000000002</v>
      </c>
      <c r="S985" s="42">
        <f t="shared" ca="1" si="21"/>
        <v>47005</v>
      </c>
      <c r="T985" s="43">
        <f ca="1">_xll.BInterpol('Base CDI'!$H$4:$H$28,'Base CDI'!$J$4:$J$29,S985,"Cubic","Extrapolate=Linear","MultiX=Average","Skip=True","Sort=True")</f>
        <v>12.954582641090683</v>
      </c>
      <c r="U985" s="43">
        <f ca="1">_xll.BInterpol('Base CDI'!$H$4:$H$28,'Base CDI'!$I$4:$I$29,S985,"Cubic","Extrapolate=Linear","MultiX=Average","Skip=True","Sort=True")</f>
        <v>12.942778784643124</v>
      </c>
    </row>
    <row r="986" spans="16:21" x14ac:dyDescent="0.25">
      <c r="P986" s="10">
        <v>35947</v>
      </c>
      <c r="Q986">
        <v>3.4699900000000001</v>
      </c>
      <c r="S986" s="42">
        <f t="shared" ca="1" si="21"/>
        <v>47006</v>
      </c>
      <c r="T986" s="43">
        <f ca="1">_xll.BInterpol('Base CDI'!$H$4:$H$28,'Base CDI'!$J$4:$J$29,S986,"Cubic","Extrapolate=Linear","MultiX=Average","Skip=True","Sort=True")</f>
        <v>12.954739610131657</v>
      </c>
      <c r="U986" s="43">
        <f ca="1">_xll.BInterpol('Base CDI'!$H$4:$H$28,'Base CDI'!$I$4:$I$29,S986,"Cubic","Extrapolate=Linear","MultiX=Average","Skip=True","Sort=True")</f>
        <v>12.942946776238214</v>
      </c>
    </row>
    <row r="987" spans="16:21" x14ac:dyDescent="0.25">
      <c r="P987" s="10">
        <v>35948</v>
      </c>
      <c r="Q987">
        <v>3.4726309999999998</v>
      </c>
      <c r="S987" s="42">
        <f t="shared" ca="1" si="21"/>
        <v>47007</v>
      </c>
      <c r="T987" s="43">
        <f ca="1">_xll.BInterpol('Base CDI'!$H$4:$H$28,'Base CDI'!$J$4:$J$29,S987,"Cubic","Extrapolate=Linear","MultiX=Average","Skip=True","Sort=True")</f>
        <v>12.95489811442269</v>
      </c>
      <c r="U987" s="43">
        <f ca="1">_xll.BInterpol('Base CDI'!$H$4:$H$28,'Base CDI'!$I$4:$I$29,S987,"Cubic","Extrapolate=Linear","MultiX=Average","Skip=True","Sort=True")</f>
        <v>12.943116480033495</v>
      </c>
    </row>
    <row r="988" spans="16:21" x14ac:dyDescent="0.25">
      <c r="P988" s="10">
        <v>35949</v>
      </c>
      <c r="Q988">
        <v>3.4752700000000001</v>
      </c>
      <c r="S988" s="42">
        <f t="shared" ca="1" si="21"/>
        <v>47008</v>
      </c>
      <c r="T988" s="43">
        <f ca="1">_xll.BInterpol('Base CDI'!$H$4:$H$28,'Base CDI'!$J$4:$J$29,S988,"Cubic","Extrapolate=Linear","MultiX=Average","Skip=True","Sort=True")</f>
        <v>12.955058163288644</v>
      </c>
      <c r="U988" s="43">
        <f ca="1">_xll.BInterpol('Base CDI'!$H$4:$H$28,'Base CDI'!$I$4:$I$29,S988,"Cubic","Extrapolate=Linear","MultiX=Average","Skip=True","Sort=True")</f>
        <v>12.943287902827979</v>
      </c>
    </row>
    <row r="989" spans="16:21" x14ac:dyDescent="0.25">
      <c r="P989" s="10">
        <v>35950</v>
      </c>
      <c r="Q989">
        <v>3.4779140000000002</v>
      </c>
      <c r="S989" s="42">
        <f t="shared" ca="1" si="21"/>
        <v>47009</v>
      </c>
      <c r="T989" s="43">
        <f ca="1">_xll.BInterpol('Base CDI'!$H$4:$H$28,'Base CDI'!$J$4:$J$29,S989,"Cubic","Extrapolate=Linear","MultiX=Average","Skip=True","Sort=True")</f>
        <v>12.955219766054384</v>
      </c>
      <c r="U989" s="43">
        <f ca="1">_xll.BInterpol('Base CDI'!$H$4:$H$28,'Base CDI'!$I$4:$I$29,S989,"Cubic","Extrapolate=Linear","MultiX=Average","Skip=True","Sort=True")</f>
        <v>12.943461051420677</v>
      </c>
    </row>
    <row r="990" spans="16:21" x14ac:dyDescent="0.25">
      <c r="P990" s="10">
        <v>35951</v>
      </c>
      <c r="Q990">
        <v>3.4805540000000001</v>
      </c>
      <c r="S990" s="42">
        <f t="shared" ca="1" si="21"/>
        <v>47010</v>
      </c>
      <c r="T990" s="43">
        <f ca="1">_xll.BInterpol('Base CDI'!$H$4:$H$28,'Base CDI'!$J$4:$J$29,S990,"Cubic","Extrapolate=Linear","MultiX=Average","Skip=True","Sort=True")</f>
        <v>12.95538293204477</v>
      </c>
      <c r="U990" s="43">
        <f ca="1">_xll.BInterpol('Base CDI'!$H$4:$H$28,'Base CDI'!$I$4:$I$29,S990,"Cubic","Extrapolate=Linear","MultiX=Average","Skip=True","Sort=True")</f>
        <v>12.943635932610597</v>
      </c>
    </row>
    <row r="991" spans="16:21" x14ac:dyDescent="0.25">
      <c r="P991" s="10">
        <v>35954</v>
      </c>
      <c r="Q991">
        <v>3.483196</v>
      </c>
      <c r="S991" s="42">
        <f t="shared" ca="1" si="21"/>
        <v>47011</v>
      </c>
      <c r="T991" s="43">
        <f ca="1">_xll.BInterpol('Base CDI'!$H$4:$H$28,'Base CDI'!$J$4:$J$29,S991,"Cubic","Extrapolate=Linear","MultiX=Average","Skip=True","Sort=True")</f>
        <v>12.955547670584664</v>
      </c>
      <c r="U991" s="43">
        <f ca="1">_xll.BInterpol('Base CDI'!$H$4:$H$28,'Base CDI'!$I$4:$I$29,S991,"Cubic","Extrapolate=Linear","MultiX=Average","Skip=True","Sort=True")</f>
        <v>12.943812553196752</v>
      </c>
    </row>
    <row r="992" spans="16:21" x14ac:dyDescent="0.25">
      <c r="P992" s="10">
        <v>35955</v>
      </c>
      <c r="Q992">
        <v>3.4858410000000002</v>
      </c>
      <c r="S992" s="42">
        <f t="shared" ca="1" si="21"/>
        <v>47012</v>
      </c>
      <c r="T992" s="43">
        <f ca="1">_xll.BInterpol('Base CDI'!$H$4:$H$28,'Base CDI'!$J$4:$J$29,S992,"Cubic","Extrapolate=Linear","MultiX=Average","Skip=True","Sort=True")</f>
        <v>12.955713990998929</v>
      </c>
      <c r="U992" s="43">
        <f ca="1">_xll.BInterpol('Base CDI'!$H$4:$H$28,'Base CDI'!$I$4:$I$29,S992,"Cubic","Extrapolate=Linear","MultiX=Average","Skip=True","Sort=True")</f>
        <v>12.943990919978152</v>
      </c>
    </row>
    <row r="993" spans="16:21" x14ac:dyDescent="0.25">
      <c r="P993" s="10">
        <v>35956</v>
      </c>
      <c r="Q993">
        <v>3.488483</v>
      </c>
      <c r="S993" s="42">
        <f t="shared" ca="1" si="21"/>
        <v>47013</v>
      </c>
      <c r="T993" s="43">
        <f ca="1">_xll.BInterpol('Base CDI'!$H$4:$H$28,'Base CDI'!$J$4:$J$29,S993,"Cubic","Extrapolate=Linear","MultiX=Average","Skip=True","Sort=True")</f>
        <v>12.955881902612425</v>
      </c>
      <c r="U993" s="43">
        <f ca="1">_xll.BInterpol('Base CDI'!$H$4:$H$28,'Base CDI'!$I$4:$I$29,S993,"Cubic","Extrapolate=Linear","MultiX=Average","Skip=True","Sort=True")</f>
        <v>12.944171039753806</v>
      </c>
    </row>
    <row r="994" spans="16:21" x14ac:dyDescent="0.25">
      <c r="P994" s="10">
        <v>35958</v>
      </c>
      <c r="Q994">
        <v>3.4911289999999999</v>
      </c>
      <c r="S994" s="42">
        <f t="shared" ca="1" si="21"/>
        <v>47014</v>
      </c>
      <c r="T994" s="43">
        <f ca="1">_xll.BInterpol('Base CDI'!$H$4:$H$28,'Base CDI'!$J$4:$J$29,S994,"Cubic","Extrapolate=Linear","MultiX=Average","Skip=True","Sort=True")</f>
        <v>12.956051414750016</v>
      </c>
      <c r="U994" s="43">
        <f ca="1">_xll.BInterpol('Base CDI'!$H$4:$H$28,'Base CDI'!$I$4:$I$29,S994,"Cubic","Extrapolate=Linear","MultiX=Average","Skip=True","Sort=True")</f>
        <v>12.944352919322727</v>
      </c>
    </row>
    <row r="995" spans="16:21" x14ac:dyDescent="0.25">
      <c r="P995" s="10">
        <v>35961</v>
      </c>
      <c r="Q995">
        <v>3.4937770000000001</v>
      </c>
      <c r="S995" s="42">
        <f t="shared" ca="1" si="21"/>
        <v>47015</v>
      </c>
      <c r="T995" s="43">
        <f ca="1">_xll.BInterpol('Base CDI'!$H$4:$H$28,'Base CDI'!$J$4:$J$29,S995,"Cubic","Extrapolate=Linear","MultiX=Average","Skip=True","Sort=True")</f>
        <v>12.956222536736563</v>
      </c>
      <c r="U995" s="43">
        <f ca="1">_xll.BInterpol('Base CDI'!$H$4:$H$28,'Base CDI'!$I$4:$I$29,S995,"Cubic","Extrapolate=Linear","MultiX=Average","Skip=True","Sort=True")</f>
        <v>12.94453656548392</v>
      </c>
    </row>
    <row r="996" spans="16:21" x14ac:dyDescent="0.25">
      <c r="P996" s="10">
        <v>35962</v>
      </c>
      <c r="Q996">
        <v>3.496429</v>
      </c>
      <c r="S996" s="42">
        <f t="shared" ca="1" si="21"/>
        <v>47016</v>
      </c>
      <c r="T996" s="43">
        <f ca="1">_xll.BInterpol('Base CDI'!$H$4:$H$28,'Base CDI'!$J$4:$J$29,S996,"Cubic","Extrapolate=Linear","MultiX=Average","Skip=True","Sort=True")</f>
        <v>12.956395277896927</v>
      </c>
      <c r="U996" s="43">
        <f ca="1">_xll.BInterpol('Base CDI'!$H$4:$H$28,'Base CDI'!$I$4:$I$29,S996,"Cubic","Extrapolate=Linear","MultiX=Average","Skip=True","Sort=True")</f>
        <v>12.944721985036402</v>
      </c>
    </row>
    <row r="997" spans="16:21" x14ac:dyDescent="0.25">
      <c r="P997" s="10">
        <v>35963</v>
      </c>
      <c r="Q997">
        <v>3.4990830000000002</v>
      </c>
      <c r="S997" s="42">
        <f t="shared" ca="1" si="21"/>
        <v>47017</v>
      </c>
      <c r="T997" s="43">
        <f ca="1">_xll.BInterpol('Base CDI'!$H$4:$H$28,'Base CDI'!$J$4:$J$29,S997,"Cubic","Extrapolate=Linear","MultiX=Average","Skip=True","Sort=True")</f>
        <v>12.956569647555973</v>
      </c>
      <c r="U997" s="43">
        <f ca="1">_xll.BInterpol('Base CDI'!$H$4:$H$28,'Base CDI'!$I$4:$I$29,S997,"Cubic","Extrapolate=Linear","MultiX=Average","Skip=True","Sort=True")</f>
        <v>12.94490918477918</v>
      </c>
    </row>
    <row r="998" spans="16:21" x14ac:dyDescent="0.25">
      <c r="P998" s="10">
        <v>35964</v>
      </c>
      <c r="Q998">
        <v>3.5017469999999999</v>
      </c>
      <c r="S998" s="42">
        <f t="shared" ca="1" si="21"/>
        <v>47018</v>
      </c>
      <c r="T998" s="43">
        <f ca="1">_xll.BInterpol('Base CDI'!$H$4:$H$28,'Base CDI'!$J$4:$J$29,S998,"Cubic","Extrapolate=Linear","MultiX=Average","Skip=True","Sort=True")</f>
        <v>12.956745655038562</v>
      </c>
      <c r="U998" s="43">
        <f ca="1">_xll.BInterpol('Base CDI'!$H$4:$H$28,'Base CDI'!$I$4:$I$29,S998,"Cubic","Extrapolate=Linear","MultiX=Average","Skip=True","Sort=True")</f>
        <v>12.945098171511264</v>
      </c>
    </row>
    <row r="999" spans="16:21" x14ac:dyDescent="0.25">
      <c r="P999" s="10">
        <v>35965</v>
      </c>
      <c r="Q999">
        <v>3.504407</v>
      </c>
      <c r="S999" s="42">
        <f t="shared" ca="1" si="21"/>
        <v>47019</v>
      </c>
      <c r="T999" s="43">
        <f ca="1">_xll.BInterpol('Base CDI'!$H$4:$H$28,'Base CDI'!$J$4:$J$29,S999,"Cubic","Extrapolate=Linear","MultiX=Average","Skip=True","Sort=True")</f>
        <v>12.956923309669554</v>
      </c>
      <c r="U999" s="43">
        <f ca="1">_xll.BInterpol('Base CDI'!$H$4:$H$28,'Base CDI'!$I$4:$I$29,S999,"Cubic","Extrapolate=Linear","MultiX=Average","Skip=True","Sort=True")</f>
        <v>12.945288952031666</v>
      </c>
    </row>
    <row r="1000" spans="16:21" x14ac:dyDescent="0.25">
      <c r="P1000" s="10">
        <v>35968</v>
      </c>
      <c r="Q1000">
        <v>3.5070709999999998</v>
      </c>
      <c r="S1000" s="42">
        <f t="shared" ca="1" si="21"/>
        <v>47020</v>
      </c>
      <c r="T1000" s="43">
        <f ca="1">_xll.BInterpol('Base CDI'!$H$4:$H$28,'Base CDI'!$J$4:$J$29,S1000,"Cubic","Extrapolate=Linear","MultiX=Average","Skip=True","Sort=True")</f>
        <v>12.957102620773812</v>
      </c>
      <c r="U1000" s="43">
        <f ca="1">_xll.BInterpol('Base CDI'!$H$4:$H$28,'Base CDI'!$I$4:$I$29,S1000,"Cubic","Extrapolate=Linear","MultiX=Average","Skip=True","Sort=True")</f>
        <v>12.945481533139395</v>
      </c>
    </row>
    <row r="1001" spans="16:21" x14ac:dyDescent="0.25">
      <c r="P1001" s="10">
        <v>35969</v>
      </c>
      <c r="Q1001">
        <v>3.5097320000000001</v>
      </c>
      <c r="S1001" s="42">
        <f t="shared" ca="1" si="21"/>
        <v>47021</v>
      </c>
      <c r="T1001" s="43">
        <f ca="1">_xll.BInterpol('Base CDI'!$H$4:$H$28,'Base CDI'!$J$4:$J$29,S1001,"Cubic","Extrapolate=Linear","MultiX=Average","Skip=True","Sort=True")</f>
        <v>12.957283597676199</v>
      </c>
      <c r="U1001" s="43">
        <f ca="1">_xll.BInterpol('Base CDI'!$H$4:$H$28,'Base CDI'!$I$4:$I$29,S1001,"Cubic","Extrapolate=Linear","MultiX=Average","Skip=True","Sort=True")</f>
        <v>12.945675921633461</v>
      </c>
    </row>
    <row r="1002" spans="16:21" x14ac:dyDescent="0.25">
      <c r="P1002" s="10">
        <v>35970</v>
      </c>
      <c r="Q1002">
        <v>3.5123850000000001</v>
      </c>
      <c r="S1002" s="42">
        <f t="shared" ca="1" si="21"/>
        <v>47022</v>
      </c>
      <c r="T1002" s="43">
        <f ca="1">_xll.BInterpol('Base CDI'!$H$4:$H$28,'Base CDI'!$J$4:$J$29,S1002,"Cubic","Extrapolate=Linear","MultiX=Average","Skip=True","Sort=True")</f>
        <v>12.957466249701577</v>
      </c>
      <c r="U1002" s="43">
        <f ca="1">_xll.BInterpol('Base CDI'!$H$4:$H$28,'Base CDI'!$I$4:$I$29,S1002,"Cubic","Extrapolate=Linear","MultiX=Average","Skip=True","Sort=True")</f>
        <v>12.945872124312876</v>
      </c>
    </row>
    <row r="1003" spans="16:21" x14ac:dyDescent="0.25">
      <c r="P1003" s="10">
        <v>35971</v>
      </c>
      <c r="Q1003">
        <v>3.5149789999999999</v>
      </c>
      <c r="S1003" s="42">
        <f t="shared" ca="1" si="21"/>
        <v>47023</v>
      </c>
      <c r="T1003" s="43">
        <f ca="1">_xll.BInterpol('Base CDI'!$H$4:$H$28,'Base CDI'!$J$4:$J$29,S1003,"Cubic","Extrapolate=Linear","MultiX=Average","Skip=True","Sort=True")</f>
        <v>12.957650586174806</v>
      </c>
      <c r="U1003" s="43">
        <f ca="1">_xll.BInterpol('Base CDI'!$H$4:$H$28,'Base CDI'!$I$4:$I$29,S1003,"Cubic","Extrapolate=Linear","MultiX=Average","Skip=True","Sort=True")</f>
        <v>12.94607014797665</v>
      </c>
    </row>
    <row r="1004" spans="16:21" x14ac:dyDescent="0.25">
      <c r="P1004" s="10">
        <v>35972</v>
      </c>
      <c r="Q1004">
        <v>3.5175879999999999</v>
      </c>
      <c r="S1004" s="42">
        <f t="shared" ca="1" si="21"/>
        <v>47024</v>
      </c>
      <c r="T1004" s="43">
        <f ca="1">_xll.BInterpol('Base CDI'!$H$4:$H$28,'Base CDI'!$J$4:$J$29,S1004,"Cubic","Extrapolate=Linear","MultiX=Average","Skip=True","Sort=True")</f>
        <v>12.957836616420749</v>
      </c>
      <c r="U1004" s="43">
        <f ca="1">_xll.BInterpol('Base CDI'!$H$4:$H$28,'Base CDI'!$I$4:$I$29,S1004,"Cubic","Extrapolate=Linear","MultiX=Average","Skip=True","Sort=True")</f>
        <v>12.946269999423793</v>
      </c>
    </row>
    <row r="1005" spans="16:21" x14ac:dyDescent="0.25">
      <c r="P1005" s="10">
        <v>35975</v>
      </c>
      <c r="Q1005">
        <v>3.5201989999999999</v>
      </c>
      <c r="S1005" s="42">
        <f t="shared" ca="1" si="21"/>
        <v>47025</v>
      </c>
      <c r="T1005" s="43">
        <f ca="1">_xll.BInterpol('Base CDI'!$H$4:$H$28,'Base CDI'!$J$4:$J$29,S1005,"Cubic","Extrapolate=Linear","MultiX=Average","Skip=True","Sort=True")</f>
        <v>12.958024349764269</v>
      </c>
      <c r="U1005" s="43">
        <f ca="1">_xll.BInterpol('Base CDI'!$H$4:$H$28,'Base CDI'!$I$4:$I$29,S1005,"Cubic","Extrapolate=Linear","MultiX=Average","Skip=True","Sort=True")</f>
        <v>12.946471685453316</v>
      </c>
    </row>
    <row r="1006" spans="16:21" x14ac:dyDescent="0.25">
      <c r="P1006" s="10">
        <v>35976</v>
      </c>
      <c r="Q1006">
        <v>3.5228039999999998</v>
      </c>
      <c r="S1006" s="42">
        <f t="shared" ca="1" si="21"/>
        <v>47026</v>
      </c>
      <c r="T1006" s="43">
        <f ca="1">_xll.BInterpol('Base CDI'!$H$4:$H$28,'Base CDI'!$J$4:$J$29,S1006,"Cubic","Extrapolate=Linear","MultiX=Average","Skip=True","Sort=True")</f>
        <v>12.958213795530227</v>
      </c>
      <c r="U1006" s="43">
        <f ca="1">_xll.BInterpol('Base CDI'!$H$4:$H$28,'Base CDI'!$I$4:$I$29,S1006,"Cubic","Extrapolate=Linear","MultiX=Average","Skip=True","Sort=True")</f>
        <v>12.946675212864228</v>
      </c>
    </row>
    <row r="1007" spans="16:21" x14ac:dyDescent="0.25">
      <c r="P1007" s="10">
        <v>35977</v>
      </c>
      <c r="Q1007">
        <v>3.5254029999999998</v>
      </c>
      <c r="S1007" s="42">
        <f t="shared" ca="1" si="21"/>
        <v>47027</v>
      </c>
      <c r="T1007" s="43">
        <f ca="1">_xll.BInterpol('Base CDI'!$H$4:$H$28,'Base CDI'!$J$4:$J$29,S1007,"Cubic","Extrapolate=Linear","MultiX=Average","Skip=True","Sort=True")</f>
        <v>12.958404963043487</v>
      </c>
      <c r="U1007" s="43">
        <f ca="1">_xll.BInterpol('Base CDI'!$H$4:$H$28,'Base CDI'!$I$4:$I$29,S1007,"Cubic","Extrapolate=Linear","MultiX=Average","Skip=True","Sort=True")</f>
        <v>12.94688058845554</v>
      </c>
    </row>
    <row r="1008" spans="16:21" x14ac:dyDescent="0.25">
      <c r="P1008" s="10">
        <v>35978</v>
      </c>
      <c r="Q1008">
        <v>3.5280049999999998</v>
      </c>
      <c r="S1008" s="42">
        <f t="shared" ca="1" si="21"/>
        <v>47028</v>
      </c>
      <c r="T1008" s="43">
        <f ca="1">_xll.BInterpol('Base CDI'!$H$4:$H$28,'Base CDI'!$J$4:$J$29,S1008,"Cubic","Extrapolate=Linear","MultiX=Average","Skip=True","Sort=True")</f>
        <v>12.958597861628906</v>
      </c>
      <c r="U1008" s="43">
        <f ca="1">_xll.BInterpol('Base CDI'!$H$4:$H$28,'Base CDI'!$I$4:$I$29,S1008,"Cubic","Extrapolate=Linear","MultiX=Average","Skip=True","Sort=True")</f>
        <v>12.947087819026263</v>
      </c>
    </row>
    <row r="1009" spans="16:21" x14ac:dyDescent="0.25">
      <c r="P1009" s="10">
        <v>35979</v>
      </c>
      <c r="Q1009">
        <v>3.530605</v>
      </c>
      <c r="S1009" s="42">
        <f t="shared" ca="1" si="21"/>
        <v>47029</v>
      </c>
      <c r="T1009" s="43">
        <f ca="1">_xll.BInterpol('Base CDI'!$H$4:$H$28,'Base CDI'!$J$4:$J$29,S1009,"Cubic","Extrapolate=Linear","MultiX=Average","Skip=True","Sort=True")</f>
        <v>12.958792500611352</v>
      </c>
      <c r="U1009" s="43">
        <f ca="1">_xll.BInterpol('Base CDI'!$H$4:$H$28,'Base CDI'!$I$4:$I$29,S1009,"Cubic","Extrapolate=Linear","MultiX=Average","Skip=True","Sort=True")</f>
        <v>12.947296911375409</v>
      </c>
    </row>
    <row r="1010" spans="16:21" x14ac:dyDescent="0.25">
      <c r="P1010" s="10">
        <v>35982</v>
      </c>
      <c r="Q1010">
        <v>3.533201</v>
      </c>
      <c r="S1010" s="42">
        <f t="shared" ca="1" si="21"/>
        <v>47030</v>
      </c>
      <c r="T1010" s="43">
        <f ca="1">_xll.BInterpol('Base CDI'!$H$4:$H$28,'Base CDI'!$J$4:$J$29,S1010,"Cubic","Extrapolate=Linear","MultiX=Average","Skip=True","Sort=True")</f>
        <v>12.958988889315684</v>
      </c>
      <c r="U1010" s="43">
        <f ca="1">_xll.BInterpol('Base CDI'!$H$4:$H$28,'Base CDI'!$I$4:$I$29,S1010,"Cubic","Extrapolate=Linear","MultiX=Average","Skip=True","Sort=True")</f>
        <v>12.947507872301983</v>
      </c>
    </row>
    <row r="1011" spans="16:21" x14ac:dyDescent="0.25">
      <c r="P1011" s="10">
        <v>35983</v>
      </c>
      <c r="Q1011">
        <v>3.5357970000000001</v>
      </c>
      <c r="S1011" s="42">
        <f t="shared" ca="1" si="21"/>
        <v>47031</v>
      </c>
      <c r="T1011" s="43">
        <f ca="1">_xll.BInterpol('Base CDI'!$H$4:$H$28,'Base CDI'!$J$4:$J$29,S1011,"Cubic","Extrapolate=Linear","MultiX=Average","Skip=True","Sort=True")</f>
        <v>12.959187037066764</v>
      </c>
      <c r="U1011" s="43">
        <f ca="1">_xll.BInterpol('Base CDI'!$H$4:$H$28,'Base CDI'!$I$4:$I$29,S1011,"Cubic","Extrapolate=Linear","MultiX=Average","Skip=True","Sort=True")</f>
        <v>12.947720708605001</v>
      </c>
    </row>
    <row r="1012" spans="16:21" x14ac:dyDescent="0.25">
      <c r="P1012" s="10">
        <v>35984</v>
      </c>
      <c r="Q1012">
        <v>3.5383909999999998</v>
      </c>
      <c r="S1012" s="42">
        <f t="shared" ca="1" si="21"/>
        <v>47032</v>
      </c>
      <c r="T1012" s="43">
        <f ca="1">_xll.BInterpol('Base CDI'!$H$4:$H$28,'Base CDI'!$J$4:$J$29,S1012,"Cubic","Extrapolate=Linear","MultiX=Average","Skip=True","Sort=True")</f>
        <v>12.959386953189453</v>
      </c>
      <c r="U1012" s="43">
        <f ca="1">_xll.BInterpol('Base CDI'!$H$4:$H$28,'Base CDI'!$I$4:$I$29,S1012,"Cubic","Extrapolate=Linear","MultiX=Average","Skip=True","Sort=True")</f>
        <v>12.94793542708347</v>
      </c>
    </row>
    <row r="1013" spans="16:21" x14ac:dyDescent="0.25">
      <c r="P1013" s="10">
        <v>35985</v>
      </c>
      <c r="Q1013">
        <v>3.5410010000000001</v>
      </c>
      <c r="S1013" s="42">
        <f t="shared" ca="1" si="21"/>
        <v>47033</v>
      </c>
      <c r="T1013" s="43">
        <f ca="1">_xll.BInterpol('Base CDI'!$H$4:$H$28,'Base CDI'!$J$4:$J$29,S1013,"Cubic","Extrapolate=Linear","MultiX=Average","Skip=True","Sort=True")</f>
        <v>12.959588647008616</v>
      </c>
      <c r="U1013" s="43">
        <f ca="1">_xll.BInterpol('Base CDI'!$H$4:$H$28,'Base CDI'!$I$4:$I$29,S1013,"Cubic","Extrapolate=Linear","MultiX=Average","Skip=True","Sort=True")</f>
        <v>12.948152034536403</v>
      </c>
    </row>
    <row r="1014" spans="16:21" x14ac:dyDescent="0.25">
      <c r="P1014" s="10">
        <v>35986</v>
      </c>
      <c r="Q1014">
        <v>3.5436190000000001</v>
      </c>
      <c r="S1014" s="42">
        <f t="shared" ca="1" si="21"/>
        <v>47034</v>
      </c>
      <c r="T1014" s="43">
        <f ca="1">_xll.BInterpol('Base CDI'!$H$4:$H$28,'Base CDI'!$J$4:$J$29,S1014,"Cubic","Extrapolate=Linear","MultiX=Average","Skip=True","Sort=True")</f>
        <v>12.959792127849113</v>
      </c>
      <c r="U1014" s="43">
        <f ca="1">_xll.BInterpol('Base CDI'!$H$4:$H$28,'Base CDI'!$I$4:$I$29,S1014,"Cubic","Extrapolate=Linear","MultiX=Average","Skip=True","Sort=True")</f>
        <v>12.948370537762807</v>
      </c>
    </row>
    <row r="1015" spans="16:21" x14ac:dyDescent="0.25">
      <c r="P1015" s="10">
        <v>35989</v>
      </c>
      <c r="Q1015">
        <v>3.546227</v>
      </c>
      <c r="S1015" s="42">
        <f t="shared" ca="1" si="21"/>
        <v>47035</v>
      </c>
      <c r="T1015" s="43">
        <f ca="1">_xll.BInterpol('Base CDI'!$H$4:$H$28,'Base CDI'!$J$4:$J$29,S1015,"Cubic","Extrapolate=Linear","MultiX=Average","Skip=True","Sort=True")</f>
        <v>12.959997405035805</v>
      </c>
      <c r="U1015" s="43">
        <f ca="1">_xll.BInterpol('Base CDI'!$H$4:$H$28,'Base CDI'!$I$4:$I$29,S1015,"Cubic","Extrapolate=Linear","MultiX=Average","Skip=True","Sort=True")</f>
        <v>12.948590943561696</v>
      </c>
    </row>
    <row r="1016" spans="16:21" x14ac:dyDescent="0.25">
      <c r="P1016" s="10">
        <v>35990</v>
      </c>
      <c r="Q1016">
        <v>3.5488369999999998</v>
      </c>
      <c r="S1016" s="42">
        <f t="shared" ca="1" si="21"/>
        <v>47036</v>
      </c>
      <c r="T1016" s="43">
        <f ca="1">_xll.BInterpol('Base CDI'!$H$4:$H$28,'Base CDI'!$J$4:$J$29,S1016,"Cubic","Extrapolate=Linear","MultiX=Average","Skip=True","Sort=True")</f>
        <v>12.960204487893556</v>
      </c>
      <c r="U1016" s="43">
        <f ca="1">_xll.BInterpol('Base CDI'!$H$4:$H$28,'Base CDI'!$I$4:$I$29,S1016,"Cubic","Extrapolate=Linear","MultiX=Average","Skip=True","Sort=True")</f>
        <v>12.948813258732079</v>
      </c>
    </row>
    <row r="1017" spans="16:21" x14ac:dyDescent="0.25">
      <c r="P1017" s="10">
        <v>35991</v>
      </c>
      <c r="Q1017">
        <v>3.5514480000000002</v>
      </c>
      <c r="S1017" s="42">
        <f t="shared" ca="1" si="21"/>
        <v>47037</v>
      </c>
      <c r="T1017" s="43">
        <f ca="1">_xll.BInterpol('Base CDI'!$H$4:$H$28,'Base CDI'!$J$4:$J$29,S1017,"Cubic","Extrapolate=Linear","MultiX=Average","Skip=True","Sort=True")</f>
        <v>12.960413385747229</v>
      </c>
      <c r="U1017" s="43">
        <f ca="1">_xll.BInterpol('Base CDI'!$H$4:$H$28,'Base CDI'!$I$4:$I$29,S1017,"Cubic","Extrapolate=Linear","MultiX=Average","Skip=True","Sort=True")</f>
        <v>12.949037490072966</v>
      </c>
    </row>
    <row r="1018" spans="16:21" x14ac:dyDescent="0.25">
      <c r="P1018" s="10">
        <v>35992</v>
      </c>
      <c r="Q1018">
        <v>3.5540609999999999</v>
      </c>
      <c r="S1018" s="42">
        <f t="shared" ca="1" si="21"/>
        <v>47038</v>
      </c>
      <c r="T1018" s="43">
        <f ca="1">_xll.BInterpol('Base CDI'!$H$4:$H$28,'Base CDI'!$J$4:$J$29,S1018,"Cubic","Extrapolate=Linear","MultiX=Average","Skip=True","Sort=True")</f>
        <v>12.960624107921682</v>
      </c>
      <c r="U1018" s="43">
        <f ca="1">_xll.BInterpol('Base CDI'!$H$4:$H$28,'Base CDI'!$I$4:$I$29,S1018,"Cubic","Extrapolate=Linear","MultiX=Average","Skip=True","Sort=True")</f>
        <v>12.949263644383366</v>
      </c>
    </row>
    <row r="1019" spans="16:21" x14ac:dyDescent="0.25">
      <c r="P1019" s="10">
        <v>35993</v>
      </c>
      <c r="Q1019">
        <v>3.5566770000000001</v>
      </c>
      <c r="S1019" s="42">
        <f t="shared" ca="1" si="21"/>
        <v>47039</v>
      </c>
      <c r="T1019" s="43">
        <f ca="1">_xll.BInterpol('Base CDI'!$H$4:$H$28,'Base CDI'!$J$4:$J$29,S1019,"Cubic","Extrapolate=Linear","MultiX=Average","Skip=True","Sort=True")</f>
        <v>12.96083666374178</v>
      </c>
      <c r="U1019" s="43">
        <f ca="1">_xll.BInterpol('Base CDI'!$H$4:$H$28,'Base CDI'!$I$4:$I$29,S1019,"Cubic","Extrapolate=Linear","MultiX=Average","Skip=True","Sort=True")</f>
        <v>12.949491728462291</v>
      </c>
    </row>
    <row r="1020" spans="16:21" x14ac:dyDescent="0.25">
      <c r="P1020" s="10">
        <v>35996</v>
      </c>
      <c r="Q1020">
        <v>3.5592969999999999</v>
      </c>
      <c r="S1020" s="42">
        <f t="shared" ca="1" si="21"/>
        <v>47040</v>
      </c>
      <c r="T1020" s="43">
        <f ca="1">_xll.BInterpol('Base CDI'!$H$4:$H$28,'Base CDI'!$J$4:$J$29,S1020,"Cubic","Extrapolate=Linear","MultiX=Average","Skip=True","Sort=True")</f>
        <v>12.961051062532384</v>
      </c>
      <c r="U1020" s="43">
        <f ca="1">_xll.BInterpol('Base CDI'!$H$4:$H$28,'Base CDI'!$I$4:$I$29,S1020,"Cubic","Extrapolate=Linear","MultiX=Average","Skip=True","Sort=True")</f>
        <v>12.949721749108752</v>
      </c>
    </row>
    <row r="1021" spans="16:21" x14ac:dyDescent="0.25">
      <c r="P1021" s="10">
        <v>35997</v>
      </c>
      <c r="Q1021">
        <v>3.5619170000000002</v>
      </c>
      <c r="S1021" s="42">
        <f t="shared" ca="1" si="21"/>
        <v>47041</v>
      </c>
      <c r="T1021" s="43">
        <f ca="1">_xll.BInterpol('Base CDI'!$H$4:$H$28,'Base CDI'!$J$4:$J$29,S1021,"Cubic","Extrapolate=Linear","MultiX=Average","Skip=True","Sort=True")</f>
        <v>12.961267313618357</v>
      </c>
      <c r="U1021" s="43">
        <f ca="1">_xll.BInterpol('Base CDI'!$H$4:$H$28,'Base CDI'!$I$4:$I$29,S1021,"Cubic","Extrapolate=Linear","MultiX=Average","Skip=True","Sort=True")</f>
        <v>12.94995371312176</v>
      </c>
    </row>
    <row r="1022" spans="16:21" x14ac:dyDescent="0.25">
      <c r="P1022" s="10">
        <v>35998</v>
      </c>
      <c r="Q1022">
        <v>3.5645380000000002</v>
      </c>
      <c r="S1022" s="42">
        <f t="shared" ca="1" si="21"/>
        <v>47042</v>
      </c>
      <c r="T1022" s="43">
        <f ca="1">_xll.BInterpol('Base CDI'!$H$4:$H$28,'Base CDI'!$J$4:$J$29,S1022,"Cubic","Extrapolate=Linear","MultiX=Average","Skip=True","Sort=True")</f>
        <v>12.961485426324561</v>
      </c>
      <c r="U1022" s="43">
        <f ca="1">_xll.BInterpol('Base CDI'!$H$4:$H$28,'Base CDI'!$I$4:$I$29,S1022,"Cubic","Extrapolate=Linear","MultiX=Average","Skip=True","Sort=True")</f>
        <v>12.950187627300323</v>
      </c>
    </row>
    <row r="1023" spans="16:21" x14ac:dyDescent="0.25">
      <c r="P1023" s="10">
        <v>35999</v>
      </c>
      <c r="Q1023">
        <v>3.567148</v>
      </c>
      <c r="S1023" s="42">
        <f t="shared" ca="1" si="21"/>
        <v>47043</v>
      </c>
      <c r="T1023" s="43">
        <f ca="1">_xll.BInterpol('Base CDI'!$H$4:$H$28,'Base CDI'!$J$4:$J$29,S1023,"Cubic","Extrapolate=Linear","MultiX=Average","Skip=True","Sort=True")</f>
        <v>12.961705409975856</v>
      </c>
      <c r="U1023" s="43">
        <f ca="1">_xll.BInterpol('Base CDI'!$H$4:$H$28,'Base CDI'!$I$4:$I$29,S1023,"Cubic","Extrapolate=Linear","MultiX=Average","Skip=True","Sort=True")</f>
        <v>12.950423498443453</v>
      </c>
    </row>
    <row r="1024" spans="16:21" x14ac:dyDescent="0.25">
      <c r="P1024" s="10">
        <v>36000</v>
      </c>
      <c r="Q1024">
        <v>3.56975</v>
      </c>
      <c r="S1024" s="42">
        <f t="shared" ca="1" si="21"/>
        <v>47044</v>
      </c>
      <c r="T1024" s="43">
        <f ca="1">_xll.BInterpol('Base CDI'!$H$4:$H$28,'Base CDI'!$J$4:$J$29,S1024,"Cubic","Extrapolate=Linear","MultiX=Average","Skip=True","Sort=True")</f>
        <v>12.961927273897105</v>
      </c>
      <c r="U1024" s="43">
        <f ca="1">_xll.BInterpol('Base CDI'!$H$4:$H$28,'Base CDI'!$I$4:$I$29,S1024,"Cubic","Extrapolate=Linear","MultiX=Average","Skip=True","Sort=True")</f>
        <v>12.950661333350158</v>
      </c>
    </row>
    <row r="1025" spans="16:21" x14ac:dyDescent="0.25">
      <c r="P1025" s="10">
        <v>36003</v>
      </c>
      <c r="Q1025">
        <v>3.5723410000000002</v>
      </c>
      <c r="S1025" s="42">
        <f t="shared" ca="1" si="21"/>
        <v>47045</v>
      </c>
      <c r="T1025" s="43">
        <f ca="1">_xll.BInterpol('Base CDI'!$H$4:$H$28,'Base CDI'!$J$4:$J$29,S1025,"Cubic","Extrapolate=Linear","MultiX=Average","Skip=True","Sort=True")</f>
        <v>12.962151027413171</v>
      </c>
      <c r="U1025" s="43">
        <f ca="1">_xll.BInterpol('Base CDI'!$H$4:$H$28,'Base CDI'!$I$4:$I$29,S1025,"Cubic","Extrapolate=Linear","MultiX=Average","Skip=True","Sort=True")</f>
        <v>12.950901138819452</v>
      </c>
    </row>
    <row r="1026" spans="16:21" x14ac:dyDescent="0.25">
      <c r="P1026" s="10">
        <v>36004</v>
      </c>
      <c r="Q1026">
        <v>3.5749300000000002</v>
      </c>
      <c r="S1026" s="42">
        <f t="shared" ca="1" si="21"/>
        <v>47046</v>
      </c>
      <c r="T1026" s="43">
        <f ca="1">_xll.BInterpol('Base CDI'!$H$4:$H$28,'Base CDI'!$J$4:$J$29,S1026,"Cubic","Extrapolate=Linear","MultiX=Average","Skip=True","Sort=True")</f>
        <v>12.962376679848916</v>
      </c>
      <c r="U1026" s="43">
        <f ca="1">_xll.BInterpol('Base CDI'!$H$4:$H$28,'Base CDI'!$I$4:$I$29,S1026,"Cubic","Extrapolate=Linear","MultiX=Average","Skip=True","Sort=True")</f>
        <v>12.951142921650343</v>
      </c>
    </row>
    <row r="1027" spans="16:21" x14ac:dyDescent="0.25">
      <c r="P1027" s="10">
        <v>36005</v>
      </c>
      <c r="Q1027">
        <v>3.5775039999999998</v>
      </c>
      <c r="S1027" s="42">
        <f t="shared" ca="1" si="21"/>
        <v>47047</v>
      </c>
      <c r="T1027" s="43">
        <f ca="1">_xll.BInterpol('Base CDI'!$H$4:$H$28,'Base CDI'!$J$4:$J$29,S1027,"Cubic","Extrapolate=Linear","MultiX=Average","Skip=True","Sort=True")</f>
        <v>12.962604240529201</v>
      </c>
      <c r="U1027" s="43">
        <f ca="1">_xll.BInterpol('Base CDI'!$H$4:$H$28,'Base CDI'!$I$4:$I$29,S1027,"Cubic","Extrapolate=Linear","MultiX=Average","Skip=True","Sort=True")</f>
        <v>12.951386688641842</v>
      </c>
    </row>
    <row r="1028" spans="16:21" x14ac:dyDescent="0.25">
      <c r="P1028" s="10">
        <v>36006</v>
      </c>
      <c r="Q1028">
        <v>3.5800510000000001</v>
      </c>
      <c r="S1028" s="42">
        <f t="shared" ca="1" si="21"/>
        <v>47048</v>
      </c>
      <c r="T1028" s="43">
        <f ca="1">_xll.BInterpol('Base CDI'!$H$4:$H$28,'Base CDI'!$J$4:$J$29,S1028,"Cubic","Extrapolate=Linear","MultiX=Average","Skip=True","Sort=True")</f>
        <v>12.962833718778887</v>
      </c>
      <c r="U1028" s="43">
        <f ca="1">_xll.BInterpol('Base CDI'!$H$4:$H$28,'Base CDI'!$I$4:$I$29,S1028,"Cubic","Extrapolate=Linear","MultiX=Average","Skip=True","Sort=True")</f>
        <v>12.95163244659296</v>
      </c>
    </row>
    <row r="1029" spans="16:21" x14ac:dyDescent="0.25">
      <c r="P1029" s="10">
        <v>36007</v>
      </c>
      <c r="Q1029">
        <v>3.5825840000000002</v>
      </c>
      <c r="S1029" s="42">
        <f t="shared" ca="1" si="21"/>
        <v>47049</v>
      </c>
      <c r="T1029" s="43">
        <f ca="1">_xll.BInterpol('Base CDI'!$H$4:$H$28,'Base CDI'!$J$4:$J$29,S1029,"Cubic","Extrapolate=Linear","MultiX=Average","Skip=True","Sort=True")</f>
        <v>12.963065123922838</v>
      </c>
      <c r="U1029" s="43">
        <f ca="1">_xll.BInterpol('Base CDI'!$H$4:$H$28,'Base CDI'!$I$4:$I$29,S1029,"Cubic","Extrapolate=Linear","MultiX=Average","Skip=True","Sort=True")</f>
        <v>12.951880202302705</v>
      </c>
    </row>
    <row r="1030" spans="16:21" x14ac:dyDescent="0.25">
      <c r="P1030" s="10">
        <v>36010</v>
      </c>
      <c r="Q1030">
        <v>3.5851229999999998</v>
      </c>
      <c r="S1030" s="42">
        <f t="shared" ca="1" si="21"/>
        <v>47050</v>
      </c>
      <c r="T1030" s="43">
        <f ca="1">_xll.BInterpol('Base CDI'!$H$4:$H$28,'Base CDI'!$J$4:$J$29,S1030,"Cubic","Extrapolate=Linear","MultiX=Average","Skip=True","Sort=True")</f>
        <v>12.963298465285916</v>
      </c>
      <c r="U1030" s="43">
        <f ca="1">_xll.BInterpol('Base CDI'!$H$4:$H$28,'Base CDI'!$I$4:$I$29,S1030,"Cubic","Extrapolate=Linear","MultiX=Average","Skip=True","Sort=True")</f>
        <v>12.952129962570091</v>
      </c>
    </row>
    <row r="1031" spans="16:21" x14ac:dyDescent="0.25">
      <c r="P1031" s="10">
        <v>36011</v>
      </c>
      <c r="Q1031">
        <v>3.587656</v>
      </c>
      <c r="S1031" s="42">
        <f t="shared" ca="1" si="21"/>
        <v>47051</v>
      </c>
      <c r="T1031" s="43">
        <f ca="1">_xll.BInterpol('Base CDI'!$H$4:$H$28,'Base CDI'!$J$4:$J$29,S1031,"Cubic","Extrapolate=Linear","MultiX=Average","Skip=True","Sort=True")</f>
        <v>12.963533752192982</v>
      </c>
      <c r="U1031" s="43">
        <f ca="1">_xll.BInterpol('Base CDI'!$H$4:$H$28,'Base CDI'!$I$4:$I$29,S1031,"Cubic","Extrapolate=Linear","MultiX=Average","Skip=True","Sort=True")</f>
        <v>12.952381734194127</v>
      </c>
    </row>
    <row r="1032" spans="16:21" x14ac:dyDescent="0.25">
      <c r="P1032" s="10">
        <v>36012</v>
      </c>
      <c r="Q1032">
        <v>3.5901869999999998</v>
      </c>
      <c r="S1032" s="42">
        <f t="shared" ca="1" si="21"/>
        <v>47052</v>
      </c>
      <c r="T1032" s="43">
        <f ca="1">_xll.BInterpol('Base CDI'!$H$4:$H$28,'Base CDI'!$J$4:$J$29,S1032,"Cubic","Extrapolate=Linear","MultiX=Average","Skip=True","Sort=True")</f>
        <v>12.963770993968899</v>
      </c>
      <c r="U1032" s="43">
        <f ca="1">_xll.BInterpol('Base CDI'!$H$4:$H$28,'Base CDI'!$I$4:$I$29,S1032,"Cubic","Extrapolate=Linear","MultiX=Average","Skip=True","Sort=True")</f>
        <v>12.952635523973822</v>
      </c>
    </row>
    <row r="1033" spans="16:21" x14ac:dyDescent="0.25">
      <c r="P1033" s="10">
        <v>36013</v>
      </c>
      <c r="Q1033">
        <v>3.592714</v>
      </c>
      <c r="S1033" s="42">
        <f t="shared" ca="1" si="21"/>
        <v>47053</v>
      </c>
      <c r="T1033" s="43">
        <f ca="1">_xll.BInterpol('Base CDI'!$H$4:$H$28,'Base CDI'!$J$4:$J$29,S1033,"Cubic","Extrapolate=Linear","MultiX=Average","Skip=True","Sort=True")</f>
        <v>12.964010199938528</v>
      </c>
      <c r="U1033" s="43">
        <f ca="1">_xll.BInterpol('Base CDI'!$H$4:$H$28,'Base CDI'!$I$4:$I$29,S1033,"Cubic","Extrapolate=Linear","MultiX=Average","Skip=True","Sort=True")</f>
        <v>12.952891338708186</v>
      </c>
    </row>
    <row r="1034" spans="16:21" x14ac:dyDescent="0.25">
      <c r="P1034" s="10">
        <v>36014</v>
      </c>
      <c r="Q1034">
        <v>3.5952350000000002</v>
      </c>
      <c r="S1034" s="42">
        <f t="shared" ca="1" si="21"/>
        <v>47054</v>
      </c>
      <c r="T1034" s="43">
        <f ca="1">_xll.BInterpol('Base CDI'!$H$4:$H$28,'Base CDI'!$J$4:$J$29,S1034,"Cubic","Extrapolate=Linear","MultiX=Average","Skip=True","Sort=True")</f>
        <v>12.964251379426731</v>
      </c>
      <c r="U1034" s="43">
        <f ca="1">_xll.BInterpol('Base CDI'!$H$4:$H$28,'Base CDI'!$I$4:$I$29,S1034,"Cubic","Extrapolate=Linear","MultiX=Average","Skip=True","Sort=True")</f>
        <v>12.953149185196233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2">S1034+1</f>
        <v>47055</v>
      </c>
      <c r="T1035" s="43">
        <f ca="1">_xll.BInterpol('Base CDI'!$H$4:$H$28,'Base CDI'!$J$4:$J$29,S1035,"Cubic","Extrapolate=Linear","MultiX=Average","Skip=True","Sort=True")</f>
        <v>12.96449454175837</v>
      </c>
      <c r="U1035" s="43">
        <f ca="1">_xll.BInterpol('Base CDI'!$H$4:$H$28,'Base CDI'!$I$4:$I$29,S1035,"Cubic","Extrapolate=Linear","MultiX=Average","Skip=True","Sort=True")</f>
        <v>12.953409070236971</v>
      </c>
    </row>
    <row r="1036" spans="16:21" x14ac:dyDescent="0.25">
      <c r="P1036" s="10">
        <v>36018</v>
      </c>
      <c r="Q1036">
        <v>3.6002730000000001</v>
      </c>
      <c r="S1036" s="42">
        <f t="shared" ca="1" si="22"/>
        <v>47056</v>
      </c>
      <c r="T1036" s="43">
        <f ca="1">_xll.BInterpol('Base CDI'!$H$4:$H$28,'Base CDI'!$J$4:$J$29,S1036,"Cubic","Extrapolate=Linear","MultiX=Average","Skip=True","Sort=True")</f>
        <v>12.964739696258306</v>
      </c>
      <c r="U1036" s="43">
        <f ca="1">_xll.BInterpol('Base CDI'!$H$4:$H$28,'Base CDI'!$I$4:$I$29,S1036,"Cubic","Extrapolate=Linear","MultiX=Average","Skip=True","Sort=True")</f>
        <v>12.953671000629409</v>
      </c>
    </row>
    <row r="1037" spans="16:21" x14ac:dyDescent="0.25">
      <c r="P1037" s="10">
        <v>36019</v>
      </c>
      <c r="Q1037">
        <v>3.6027849999999999</v>
      </c>
      <c r="S1037" s="42">
        <f t="shared" ca="1" si="22"/>
        <v>47057</v>
      </c>
      <c r="T1037" s="43">
        <f ca="1">_xll.BInterpol('Base CDI'!$H$4:$H$28,'Base CDI'!$J$4:$J$29,S1037,"Cubic","Extrapolate=Linear","MultiX=Average","Skip=True","Sort=True")</f>
        <v>12.964986852251405</v>
      </c>
      <c r="U1037" s="43">
        <f ca="1">_xll.BInterpol('Base CDI'!$H$4:$H$28,'Base CDI'!$I$4:$I$29,S1037,"Cubic","Extrapolate=Linear","MultiX=Average","Skip=True","Sort=True")</f>
        <v>12.953934983172559</v>
      </c>
    </row>
    <row r="1038" spans="16:21" x14ac:dyDescent="0.25">
      <c r="P1038" s="10">
        <v>36020</v>
      </c>
      <c r="Q1038">
        <v>3.6052940000000002</v>
      </c>
      <c r="S1038" s="42">
        <f t="shared" ca="1" si="22"/>
        <v>47058</v>
      </c>
      <c r="T1038" s="43">
        <f ca="1">_xll.BInterpol('Base CDI'!$H$4:$H$28,'Base CDI'!$J$4:$J$29,S1038,"Cubic","Extrapolate=Linear","MultiX=Average","Skip=True","Sort=True")</f>
        <v>12.965236019062525</v>
      </c>
      <c r="U1038" s="43">
        <f ca="1">_xll.BInterpol('Base CDI'!$H$4:$H$28,'Base CDI'!$I$4:$I$29,S1038,"Cubic","Extrapolate=Linear","MultiX=Average","Skip=True","Sort=True")</f>
        <v>12.954201024665432</v>
      </c>
    </row>
    <row r="1039" spans="16:21" x14ac:dyDescent="0.25">
      <c r="P1039" s="10">
        <v>36021</v>
      </c>
      <c r="Q1039">
        <v>3.607802</v>
      </c>
      <c r="S1039" s="42">
        <f t="shared" ca="1" si="22"/>
        <v>47059</v>
      </c>
      <c r="T1039" s="43">
        <f ca="1">_xll.BInterpol('Base CDI'!$H$4:$H$28,'Base CDI'!$J$4:$J$29,S1039,"Cubic","Extrapolate=Linear","MultiX=Average","Skip=True","Sort=True")</f>
        <v>12.96548720601653</v>
      </c>
      <c r="U1039" s="43">
        <f ca="1">_xll.BInterpol('Base CDI'!$H$4:$H$28,'Base CDI'!$I$4:$I$29,S1039,"Cubic","Extrapolate=Linear","MultiX=Average","Skip=True","Sort=True")</f>
        <v>12.954469131907038</v>
      </c>
    </row>
    <row r="1040" spans="16:21" x14ac:dyDescent="0.25">
      <c r="P1040" s="10">
        <v>36024</v>
      </c>
      <c r="Q1040">
        <v>3.6103109999999998</v>
      </c>
      <c r="S1040" s="42">
        <f t="shared" ca="1" si="22"/>
        <v>47060</v>
      </c>
      <c r="T1040" s="43">
        <f ca="1">_xll.BInterpol('Base CDI'!$H$4:$H$28,'Base CDI'!$J$4:$J$29,S1040,"Cubic","Extrapolate=Linear","MultiX=Average","Skip=True","Sort=True")</f>
        <v>12.96574042243828</v>
      </c>
      <c r="U1040" s="43">
        <f ca="1">_xll.BInterpol('Base CDI'!$H$4:$H$28,'Base CDI'!$I$4:$I$29,S1040,"Cubic","Extrapolate=Linear","MultiX=Average","Skip=True","Sort=True")</f>
        <v>12.954739311696386</v>
      </c>
    </row>
    <row r="1041" spans="16:21" x14ac:dyDescent="0.25">
      <c r="P1041" s="10">
        <v>36025</v>
      </c>
      <c r="Q1041">
        <v>3.6128230000000001</v>
      </c>
      <c r="S1041" s="42">
        <f t="shared" ca="1" si="22"/>
        <v>47061</v>
      </c>
      <c r="T1041" s="43">
        <f ca="1">_xll.BInterpol('Base CDI'!$H$4:$H$28,'Base CDI'!$J$4:$J$29,S1041,"Cubic","Extrapolate=Linear","MultiX=Average","Skip=True","Sort=True")</f>
        <v>12.965995677652639</v>
      </c>
      <c r="U1041" s="43">
        <f ca="1">_xll.BInterpol('Base CDI'!$H$4:$H$28,'Base CDI'!$I$4:$I$29,S1041,"Cubic","Extrapolate=Linear","MultiX=Average","Skip=True","Sort=True")</f>
        <v>12.95501157083249</v>
      </c>
    </row>
    <row r="1042" spans="16:21" x14ac:dyDescent="0.25">
      <c r="P1042" s="10">
        <v>36026</v>
      </c>
      <c r="Q1042">
        <v>3.6153369999999998</v>
      </c>
      <c r="S1042" s="42">
        <f t="shared" ca="1" si="22"/>
        <v>47062</v>
      </c>
      <c r="T1042" s="43">
        <f ca="1">_xll.BInterpol('Base CDI'!$H$4:$H$28,'Base CDI'!$J$4:$J$29,S1042,"Cubic","Extrapolate=Linear","MultiX=Average","Skip=True","Sort=True")</f>
        <v>12.96625298098447</v>
      </c>
      <c r="U1042" s="43">
        <f ca="1">_xll.BInterpol('Base CDI'!$H$4:$H$28,'Base CDI'!$I$4:$I$29,S1042,"Cubic","Extrapolate=Linear","MultiX=Average","Skip=True","Sort=True")</f>
        <v>12.955285916114354</v>
      </c>
    </row>
    <row r="1043" spans="16:21" x14ac:dyDescent="0.25">
      <c r="P1043" s="10">
        <v>36027</v>
      </c>
      <c r="Q1043">
        <v>3.6178469999999998</v>
      </c>
      <c r="S1043" s="42">
        <f t="shared" ca="1" si="22"/>
        <v>47063</v>
      </c>
      <c r="T1043" s="43">
        <f ca="1">_xll.BInterpol('Base CDI'!$H$4:$H$28,'Base CDI'!$J$4:$J$29,S1043,"Cubic","Extrapolate=Linear","MultiX=Average","Skip=True","Sort=True")</f>
        <v>12.96651234175863</v>
      </c>
      <c r="U1043" s="43">
        <f ca="1">_xll.BInterpol('Base CDI'!$H$4:$H$28,'Base CDI'!$I$4:$I$29,S1043,"Cubic","Extrapolate=Linear","MultiX=Average","Skip=True","Sort=True")</f>
        <v>12.955562354340994</v>
      </c>
    </row>
    <row r="1044" spans="16:21" x14ac:dyDescent="0.25">
      <c r="P1044" s="10">
        <v>36028</v>
      </c>
      <c r="Q1044">
        <v>3.6203560000000001</v>
      </c>
      <c r="S1044" s="42">
        <f t="shared" ca="1" si="22"/>
        <v>47064</v>
      </c>
      <c r="T1044" s="43">
        <f ca="1">_xll.BInterpol('Base CDI'!$H$4:$H$28,'Base CDI'!$J$4:$J$29,S1044,"Cubic","Extrapolate=Linear","MultiX=Average","Skip=True","Sort=True")</f>
        <v>12.966773769299987</v>
      </c>
      <c r="U1044" s="43">
        <f ca="1">_xll.BInterpol('Base CDI'!$H$4:$H$28,'Base CDI'!$I$4:$I$29,S1044,"Cubic","Extrapolate=Linear","MultiX=Average","Skip=True","Sort=True")</f>
        <v>12.95584089231142</v>
      </c>
    </row>
    <row r="1045" spans="16:21" x14ac:dyDescent="0.25">
      <c r="P1045" s="10">
        <v>36031</v>
      </c>
      <c r="Q1045">
        <v>3.6228639999999999</v>
      </c>
      <c r="S1045" s="42">
        <f t="shared" ca="1" si="22"/>
        <v>47065</v>
      </c>
      <c r="T1045" s="43">
        <f ca="1">_xll.BInterpol('Base CDI'!$H$4:$H$28,'Base CDI'!$J$4:$J$29,S1045,"Cubic","Extrapolate=Linear","MultiX=Average","Skip=True","Sort=True")</f>
        <v>12.9670372729334</v>
      </c>
      <c r="U1045" s="43">
        <f ca="1">_xll.BInterpol('Base CDI'!$H$4:$H$28,'Base CDI'!$I$4:$I$29,S1045,"Cubic","Extrapolate=Linear","MultiX=Average","Skip=True","Sort=True")</f>
        <v>12.956121536824639</v>
      </c>
    </row>
    <row r="1046" spans="16:21" x14ac:dyDescent="0.25">
      <c r="P1046" s="10">
        <v>36032</v>
      </c>
      <c r="Q1046">
        <v>3.6253760000000002</v>
      </c>
      <c r="S1046" s="42">
        <f t="shared" ca="1" si="22"/>
        <v>47066</v>
      </c>
      <c r="T1046" s="43">
        <f ca="1">_xll.BInterpol('Base CDI'!$H$4:$H$28,'Base CDI'!$J$4:$J$29,S1046,"Cubic","Extrapolate=Linear","MultiX=Average","Skip=True","Sort=True")</f>
        <v>12.967302861983731</v>
      </c>
      <c r="U1046" s="43">
        <f ca="1">_xll.BInterpol('Base CDI'!$H$4:$H$28,'Base CDI'!$I$4:$I$29,S1046,"Cubic","Extrapolate=Linear","MultiX=Average","Skip=True","Sort=True")</f>
        <v>12.956404294679665</v>
      </c>
    </row>
    <row r="1047" spans="16:21" x14ac:dyDescent="0.25">
      <c r="P1047" s="10">
        <v>36033</v>
      </c>
      <c r="Q1047">
        <v>3.6278839999999999</v>
      </c>
      <c r="S1047" s="42">
        <f t="shared" ca="1" si="22"/>
        <v>47067</v>
      </c>
      <c r="T1047" s="43">
        <f ca="1">_xll.BInterpol('Base CDI'!$H$4:$H$28,'Base CDI'!$J$4:$J$29,S1047,"Cubic","Extrapolate=Linear","MultiX=Average","Skip=True","Sort=True")</f>
        <v>12.967570545775843</v>
      </c>
      <c r="U1047" s="43">
        <f ca="1">_xll.BInterpol('Base CDI'!$H$4:$H$28,'Base CDI'!$I$4:$I$29,S1047,"Cubic","Extrapolate=Linear","MultiX=Average","Skip=True","Sort=True")</f>
        <v>12.956689172675505</v>
      </c>
    </row>
    <row r="1048" spans="16:21" x14ac:dyDescent="0.25">
      <c r="P1048" s="10">
        <v>36034</v>
      </c>
      <c r="Q1048">
        <v>3.6303939999999999</v>
      </c>
      <c r="S1048" s="42">
        <f t="shared" ca="1" si="22"/>
        <v>47068</v>
      </c>
      <c r="T1048" s="43">
        <f ca="1">_xll.BInterpol('Base CDI'!$H$4:$H$28,'Base CDI'!$J$4:$J$29,S1048,"Cubic","Extrapolate=Linear","MultiX=Average","Skip=True","Sort=True")</f>
        <v>12.967840333634594</v>
      </c>
      <c r="U1048" s="43">
        <f ca="1">_xll.BInterpol('Base CDI'!$H$4:$H$28,'Base CDI'!$I$4:$I$29,S1048,"Cubic","Extrapolate=Linear","MultiX=Average","Skip=True","Sort=True")</f>
        <v>12.956976177611173</v>
      </c>
    </row>
    <row r="1049" spans="16:21" x14ac:dyDescent="0.25">
      <c r="P1049" s="10">
        <v>36035</v>
      </c>
      <c r="Q1049">
        <v>3.6329030000000002</v>
      </c>
      <c r="S1049" s="42">
        <f t="shared" ca="1" si="22"/>
        <v>47069</v>
      </c>
      <c r="T1049" s="43">
        <f ca="1">_xll.BInterpol('Base CDI'!$H$4:$H$28,'Base CDI'!$J$4:$J$29,S1049,"Cubic","Extrapolate=Linear","MultiX=Average","Skip=True","Sort=True")</f>
        <v>12.968112234884853</v>
      </c>
      <c r="U1049" s="43">
        <f ca="1">_xll.BInterpol('Base CDI'!$H$4:$H$28,'Base CDI'!$I$4:$I$29,S1049,"Cubic","Extrapolate=Linear","MultiX=Average","Skip=True","Sort=True")</f>
        <v>12.957265316285676</v>
      </c>
    </row>
    <row r="1050" spans="16:21" x14ac:dyDescent="0.25">
      <c r="P1050" s="10">
        <v>36038</v>
      </c>
      <c r="Q1050">
        <v>3.6354069999999998</v>
      </c>
      <c r="S1050" s="42">
        <f t="shared" ca="1" si="22"/>
        <v>47070</v>
      </c>
      <c r="T1050" s="43">
        <f ca="1">_xll.BInterpol('Base CDI'!$H$4:$H$28,'Base CDI'!$J$4:$J$29,S1050,"Cubic","Extrapolate=Linear","MultiX=Average","Skip=True","Sort=True")</f>
        <v>12.968386258851478</v>
      </c>
      <c r="U1050" s="43">
        <f ca="1">_xll.BInterpol('Base CDI'!$H$4:$H$28,'Base CDI'!$I$4:$I$29,S1050,"Cubic","Extrapolate=Linear","MultiX=Average","Skip=True","Sort=True")</f>
        <v>12.957556595498026</v>
      </c>
    </row>
    <row r="1051" spans="16:21" x14ac:dyDescent="0.25">
      <c r="P1051" s="10">
        <v>36039</v>
      </c>
      <c r="Q1051">
        <v>3.6379160000000001</v>
      </c>
      <c r="S1051" s="42">
        <f t="shared" ca="1" si="22"/>
        <v>47071</v>
      </c>
      <c r="T1051" s="43">
        <f ca="1">_xll.BInterpol('Base CDI'!$H$4:$H$28,'Base CDI'!$J$4:$J$29,S1051,"Cubic","Extrapolate=Linear","MultiX=Average","Skip=True","Sort=True")</f>
        <v>12.968662414859329</v>
      </c>
      <c r="U1051" s="43">
        <f ca="1">_xll.BInterpol('Base CDI'!$H$4:$H$28,'Base CDI'!$I$4:$I$29,S1051,"Cubic","Extrapolate=Linear","MultiX=Average","Skip=True","Sort=True")</f>
        <v>12.957850022047236</v>
      </c>
    </row>
    <row r="1052" spans="16:21" x14ac:dyDescent="0.25">
      <c r="P1052" s="10">
        <v>36040</v>
      </c>
      <c r="Q1052">
        <v>3.6404320000000001</v>
      </c>
      <c r="S1052" s="42">
        <f t="shared" ca="1" si="22"/>
        <v>47072</v>
      </c>
      <c r="T1052" s="43">
        <f ca="1">_xll.BInterpol('Base CDI'!$H$4:$H$28,'Base CDI'!$J$4:$J$29,S1052,"Cubic","Extrapolate=Linear","MultiX=Average","Skip=True","Sort=True")</f>
        <v>12.968940712233273</v>
      </c>
      <c r="U1052" s="43">
        <f ca="1">_xll.BInterpol('Base CDI'!$H$4:$H$28,'Base CDI'!$I$4:$I$29,S1052,"Cubic","Extrapolate=Linear","MultiX=Average","Skip=True","Sort=True")</f>
        <v>12.95814560273231</v>
      </c>
    </row>
    <row r="1053" spans="16:21" x14ac:dyDescent="0.25">
      <c r="P1053" s="10">
        <v>36041</v>
      </c>
      <c r="Q1053">
        <v>3.6429520000000002</v>
      </c>
      <c r="S1053" s="42">
        <f t="shared" ca="1" si="22"/>
        <v>47073</v>
      </c>
      <c r="T1053" s="43">
        <f ca="1">_xll.BInterpol('Base CDI'!$H$4:$H$28,'Base CDI'!$J$4:$J$29,S1053,"Cubic","Extrapolate=Linear","MultiX=Average","Skip=True","Sort=True")</f>
        <v>12.969221160298169</v>
      </c>
      <c r="U1053" s="43">
        <f ca="1">_xll.BInterpol('Base CDI'!$H$4:$H$28,'Base CDI'!$I$4:$I$29,S1053,"Cubic","Extrapolate=Linear","MultiX=Average","Skip=True","Sort=True")</f>
        <v>12.958443344352265</v>
      </c>
    </row>
    <row r="1054" spans="16:21" x14ac:dyDescent="0.25">
      <c r="P1054" s="10">
        <v>36042</v>
      </c>
      <c r="Q1054">
        <v>3.6454789999999999</v>
      </c>
      <c r="S1054" s="42">
        <f t="shared" ca="1" si="22"/>
        <v>47074</v>
      </c>
      <c r="T1054" s="43">
        <f ca="1">_xll.BInterpol('Base CDI'!$H$4:$H$28,'Base CDI'!$J$4:$J$29,S1054,"Cubic","Extrapolate=Linear","MultiX=Average","Skip=True","Sort=True")</f>
        <v>12.969503768378878</v>
      </c>
      <c r="U1054" s="43">
        <f ca="1">_xll.BInterpol('Base CDI'!$H$4:$H$28,'Base CDI'!$I$4:$I$29,S1054,"Cubic","Extrapolate=Linear","MultiX=Average","Skip=True","Sort=True")</f>
        <v>12.958743253706107</v>
      </c>
    </row>
    <row r="1055" spans="16:21" x14ac:dyDescent="0.25">
      <c r="P1055" s="10">
        <v>36046</v>
      </c>
      <c r="Q1055">
        <v>3.6480299999999999</v>
      </c>
      <c r="S1055" s="42">
        <f t="shared" ca="1" si="22"/>
        <v>47075</v>
      </c>
      <c r="T1055" s="43">
        <f ca="1">_xll.BInterpol('Base CDI'!$H$4:$H$28,'Base CDI'!$J$4:$J$29,S1055,"Cubic","Extrapolate=Linear","MultiX=Average","Skip=True","Sort=True")</f>
        <v>12.969788545800263</v>
      </c>
      <c r="U1055" s="43">
        <f ca="1">_xll.BInterpol('Base CDI'!$H$4:$H$28,'Base CDI'!$I$4:$I$29,S1055,"Cubic","Extrapolate=Linear","MultiX=Average","Skip=True","Sort=True")</f>
        <v>12.959045337592848</v>
      </c>
    </row>
    <row r="1056" spans="16:21" x14ac:dyDescent="0.25">
      <c r="P1056" s="10">
        <v>36047</v>
      </c>
      <c r="Q1056">
        <v>3.6518079999999999</v>
      </c>
      <c r="S1056" s="42">
        <f t="shared" ca="1" si="22"/>
        <v>47076</v>
      </c>
      <c r="T1056" s="43">
        <f ca="1">_xll.BInterpol('Base CDI'!$H$4:$H$28,'Base CDI'!$J$4:$J$29,S1056,"Cubic","Extrapolate=Linear","MultiX=Average","Skip=True","Sort=True")</f>
        <v>12.970075501887187</v>
      </c>
      <c r="U1056" s="43">
        <f ca="1">_xll.BInterpol('Base CDI'!$H$4:$H$28,'Base CDI'!$I$4:$I$29,S1056,"Cubic","Extrapolate=Linear","MultiX=Average","Skip=True","Sort=True")</f>
        <v>12.959349602811498</v>
      </c>
    </row>
    <row r="1057" spans="16:21" x14ac:dyDescent="0.25">
      <c r="P1057" s="10">
        <v>36048</v>
      </c>
      <c r="Q1057">
        <v>3.6556679999999999</v>
      </c>
      <c r="S1057" s="42">
        <f t="shared" ca="1" si="22"/>
        <v>47077</v>
      </c>
      <c r="T1057" s="43">
        <f ca="1">_xll.BInterpol('Base CDI'!$H$4:$H$28,'Base CDI'!$J$4:$J$29,S1057,"Cubic","Extrapolate=Linear","MultiX=Average","Skip=True","Sort=True")</f>
        <v>12.970364645964512</v>
      </c>
      <c r="U1057" s="43">
        <f ca="1">_xll.BInterpol('Base CDI'!$H$4:$H$28,'Base CDI'!$I$4:$I$29,S1057,"Cubic","Extrapolate=Linear","MultiX=Average","Skip=True","Sort=True")</f>
        <v>12.959656056161069</v>
      </c>
    </row>
    <row r="1058" spans="16:21" x14ac:dyDescent="0.25">
      <c r="P1058" s="10">
        <v>36049</v>
      </c>
      <c r="Q1058">
        <v>3.6595879999999998</v>
      </c>
      <c r="S1058" s="42">
        <f t="shared" ca="1" si="22"/>
        <v>47078</v>
      </c>
      <c r="T1058" s="43">
        <f ca="1">_xll.BInterpol('Base CDI'!$H$4:$H$28,'Base CDI'!$J$4:$J$29,S1058,"Cubic","Extrapolate=Linear","MultiX=Average","Skip=True","Sort=True")</f>
        <v>12.9706559873571</v>
      </c>
      <c r="U1058" s="43">
        <f ca="1">_xll.BInterpol('Base CDI'!$H$4:$H$28,'Base CDI'!$I$4:$I$29,S1058,"Cubic","Extrapolate=Linear","MultiX=Average","Skip=True","Sort=True")</f>
        <v>12.959964704440569</v>
      </c>
    </row>
    <row r="1059" spans="16:21" x14ac:dyDescent="0.25">
      <c r="P1059" s="10">
        <v>36052</v>
      </c>
      <c r="Q1059">
        <v>3.6646909999999999</v>
      </c>
      <c r="S1059" s="42">
        <f t="shared" ca="1" si="22"/>
        <v>47079</v>
      </c>
      <c r="T1059" s="43">
        <f ca="1">_xll.BInterpol('Base CDI'!$H$4:$H$28,'Base CDI'!$J$4:$J$29,S1059,"Cubic","Extrapolate=Linear","MultiX=Average","Skip=True","Sort=True")</f>
        <v>12.970949535389812</v>
      </c>
      <c r="U1059" s="43">
        <f ca="1">_xll.BInterpol('Base CDI'!$H$4:$H$28,'Base CDI'!$I$4:$I$29,S1059,"Cubic","Extrapolate=Linear","MultiX=Average","Skip=True","Sort=True")</f>
        <v>12.96027555444901</v>
      </c>
    </row>
    <row r="1060" spans="16:21" x14ac:dyDescent="0.25">
      <c r="P1060" s="10">
        <v>36053</v>
      </c>
      <c r="Q1060">
        <v>3.6696650000000002</v>
      </c>
      <c r="S1060" s="42">
        <f t="shared" ca="1" si="22"/>
        <v>47080</v>
      </c>
      <c r="T1060" s="43">
        <f ca="1">_xll.BInterpol('Base CDI'!$H$4:$H$28,'Base CDI'!$J$4:$J$29,S1060,"Cubic","Extrapolate=Linear","MultiX=Average","Skip=True","Sort=True")</f>
        <v>12.971245299387508</v>
      </c>
      <c r="U1060" s="43">
        <f ca="1">_xll.BInterpol('Base CDI'!$H$4:$H$28,'Base CDI'!$I$4:$I$29,S1060,"Cubic","Extrapolate=Linear","MultiX=Average","Skip=True","Sort=True")</f>
        <v>12.960588612985401</v>
      </c>
    </row>
    <row r="1061" spans="16:21" x14ac:dyDescent="0.25">
      <c r="P1061" s="10">
        <v>36054</v>
      </c>
      <c r="Q1061">
        <v>3.674531</v>
      </c>
      <c r="S1061" s="42">
        <f t="shared" ca="1" si="22"/>
        <v>47081</v>
      </c>
      <c r="T1061" s="43">
        <f ca="1">_xll.BInterpol('Base CDI'!$H$4:$H$28,'Base CDI'!$J$4:$J$29,S1061,"Cubic","Extrapolate=Linear","MultiX=Average","Skip=True","Sort=True")</f>
        <v>12.971543288675054</v>
      </c>
      <c r="U1061" s="43">
        <f ca="1">_xll.BInterpol('Base CDI'!$H$4:$H$28,'Base CDI'!$I$4:$I$29,S1061,"Cubic","Extrapolate=Linear","MultiX=Average","Skip=True","Sort=True")</f>
        <v>12.960903886848754</v>
      </c>
    </row>
    <row r="1062" spans="16:21" x14ac:dyDescent="0.25">
      <c r="P1062" s="10">
        <v>36055</v>
      </c>
      <c r="Q1062">
        <v>3.6793469999999999</v>
      </c>
      <c r="S1062" s="42">
        <f t="shared" ca="1" si="22"/>
        <v>47082</v>
      </c>
      <c r="T1062" s="43">
        <f ca="1">_xll.BInterpol('Base CDI'!$H$4:$H$28,'Base CDI'!$J$4:$J$29,S1062,"Cubic","Extrapolate=Linear","MultiX=Average","Skip=True","Sort=True")</f>
        <v>12.971843512577312</v>
      </c>
      <c r="U1062" s="43">
        <f ca="1">_xll.BInterpol('Base CDI'!$H$4:$H$28,'Base CDI'!$I$4:$I$29,S1062,"Cubic","Extrapolate=Linear","MultiX=Average","Skip=True","Sort=True")</f>
        <v>12.961221382838078</v>
      </c>
    </row>
    <row r="1063" spans="16:21" x14ac:dyDescent="0.25">
      <c r="P1063" s="10">
        <v>36056</v>
      </c>
      <c r="Q1063">
        <v>3.684186</v>
      </c>
      <c r="S1063" s="42">
        <f t="shared" ca="1" si="22"/>
        <v>47083</v>
      </c>
      <c r="T1063" s="43">
        <f ca="1">_xll.BInterpol('Base CDI'!$H$4:$H$28,'Base CDI'!$J$4:$J$29,S1063,"Cubic","Extrapolate=Linear","MultiX=Average","Skip=True","Sort=True")</f>
        <v>12.972145980419141</v>
      </c>
      <c r="U1063" s="43">
        <f ca="1">_xll.BInterpol('Base CDI'!$H$4:$H$28,'Base CDI'!$I$4:$I$29,S1063,"Cubic","Extrapolate=Linear","MultiX=Average","Skip=True","Sort=True")</f>
        <v>12.961541107752385</v>
      </c>
    </row>
    <row r="1064" spans="16:21" x14ac:dyDescent="0.25">
      <c r="P1064" s="10">
        <v>36059</v>
      </c>
      <c r="Q1064">
        <v>3.689038</v>
      </c>
      <c r="S1064" s="42">
        <f t="shared" ca="1" si="22"/>
        <v>47084</v>
      </c>
      <c r="T1064" s="43">
        <f ca="1">_xll.BInterpol('Base CDI'!$H$4:$H$28,'Base CDI'!$J$4:$J$29,S1064,"Cubic","Extrapolate=Linear","MultiX=Average","Skip=True","Sort=True")</f>
        <v>12.972450701525403</v>
      </c>
      <c r="U1064" s="43">
        <f ca="1">_xll.BInterpol('Base CDI'!$H$4:$H$28,'Base CDI'!$I$4:$I$29,S1064,"Cubic","Extrapolate=Linear","MultiX=Average","Skip=True","Sort=True")</f>
        <v>12.961863068390683</v>
      </c>
    </row>
    <row r="1065" spans="16:21" x14ac:dyDescent="0.25">
      <c r="P1065" s="10">
        <v>36060</v>
      </c>
      <c r="Q1065">
        <v>3.6939540000000002</v>
      </c>
      <c r="S1065" s="42">
        <f t="shared" ca="1" si="22"/>
        <v>47085</v>
      </c>
      <c r="T1065" s="43">
        <f ca="1">_xll.BInterpol('Base CDI'!$H$4:$H$28,'Base CDI'!$J$4:$J$29,S1065,"Cubic","Extrapolate=Linear","MultiX=Average","Skip=True","Sort=True")</f>
        <v>12.972757685220962</v>
      </c>
      <c r="U1065" s="43">
        <f ca="1">_xll.BInterpol('Base CDI'!$H$4:$H$28,'Base CDI'!$I$4:$I$29,S1065,"Cubic","Extrapolate=Linear","MultiX=Average","Skip=True","Sort=True")</f>
        <v>12.962187271551985</v>
      </c>
    </row>
    <row r="1066" spans="16:21" x14ac:dyDescent="0.25">
      <c r="P1066" s="10">
        <v>36061</v>
      </c>
      <c r="Q1066">
        <v>3.6988780000000001</v>
      </c>
      <c r="S1066" s="42">
        <f t="shared" ca="1" si="22"/>
        <v>47086</v>
      </c>
      <c r="T1066" s="43">
        <f ca="1">_xll.BInterpol('Base CDI'!$H$4:$H$28,'Base CDI'!$J$4:$J$29,S1066,"Cubic","Extrapolate=Linear","MultiX=Average","Skip=True","Sort=True")</f>
        <v>12.97306694083068</v>
      </c>
      <c r="U1066" s="43">
        <f ca="1">_xll.BInterpol('Base CDI'!$H$4:$H$28,'Base CDI'!$I$4:$I$29,S1066,"Cubic","Extrapolate=Linear","MultiX=Average","Skip=True","Sort=True")</f>
        <v>12.962513724035299</v>
      </c>
    </row>
    <row r="1067" spans="16:21" x14ac:dyDescent="0.25">
      <c r="P1067" s="10">
        <v>36062</v>
      </c>
      <c r="Q1067">
        <v>3.7038060000000002</v>
      </c>
      <c r="S1067" s="42">
        <f t="shared" ca="1" si="22"/>
        <v>47087</v>
      </c>
      <c r="T1067" s="43">
        <f ca="1">_xll.BInterpol('Base CDI'!$H$4:$H$28,'Base CDI'!$J$4:$J$29,S1067,"Cubic","Extrapolate=Linear","MultiX=Average","Skip=True","Sort=True")</f>
        <v>12.973378477679418</v>
      </c>
      <c r="U1067" s="43">
        <f ca="1">_xll.BInterpol('Base CDI'!$H$4:$H$28,'Base CDI'!$I$4:$I$29,S1067,"Cubic","Extrapolate=Linear","MultiX=Average","Skip=True","Sort=True")</f>
        <v>12.962842432639638</v>
      </c>
    </row>
    <row r="1068" spans="16:21" x14ac:dyDescent="0.25">
      <c r="P1068" s="10">
        <v>36063</v>
      </c>
      <c r="Q1068">
        <v>3.7086869999999998</v>
      </c>
      <c r="S1068" s="42">
        <f t="shared" ca="1" si="22"/>
        <v>47088</v>
      </c>
      <c r="T1068" s="43">
        <f ca="1">_xll.BInterpol('Base CDI'!$H$4:$H$28,'Base CDI'!$J$4:$J$29,S1068,"Cubic","Extrapolate=Linear","MultiX=Average","Skip=True","Sort=True")</f>
        <v>12.973692305092039</v>
      </c>
      <c r="U1068" s="43">
        <f ca="1">_xll.BInterpol('Base CDI'!$H$4:$H$28,'Base CDI'!$I$4:$I$29,S1068,"Cubic","Extrapolate=Linear","MultiX=Average","Skip=True","Sort=True")</f>
        <v>12.96317340416401</v>
      </c>
    </row>
    <row r="1069" spans="16:21" x14ac:dyDescent="0.25">
      <c r="P1069" s="10">
        <v>36066</v>
      </c>
      <c r="Q1069">
        <v>3.7136399999999998</v>
      </c>
      <c r="S1069" s="42">
        <f t="shared" ca="1" si="22"/>
        <v>47089</v>
      </c>
      <c r="T1069" s="43">
        <f ca="1">_xll.BInterpol('Base CDI'!$H$4:$H$28,'Base CDI'!$J$4:$J$29,S1069,"Cubic","Extrapolate=Linear","MultiX=Average","Skip=True","Sort=True")</f>
        <v>12.974008432393404</v>
      </c>
      <c r="U1069" s="43">
        <f ca="1">_xll.BInterpol('Base CDI'!$H$4:$H$28,'Base CDI'!$I$4:$I$29,S1069,"Cubic","Extrapolate=Linear","MultiX=Average","Skip=True","Sort=True")</f>
        <v>12.963506645407426</v>
      </c>
    </row>
    <row r="1070" spans="16:21" x14ac:dyDescent="0.25">
      <c r="P1070" s="10">
        <v>36067</v>
      </c>
      <c r="Q1070">
        <v>3.7186089999999998</v>
      </c>
      <c r="S1070" s="42">
        <f t="shared" ca="1" si="22"/>
        <v>47090</v>
      </c>
      <c r="T1070" s="43">
        <f ca="1">_xll.BInterpol('Base CDI'!$H$4:$H$28,'Base CDI'!$J$4:$J$29,S1070,"Cubic","Extrapolate=Linear","MultiX=Average","Skip=True","Sort=True")</f>
        <v>12.974326868908376</v>
      </c>
      <c r="U1070" s="43">
        <f ca="1">_xll.BInterpol('Base CDI'!$H$4:$H$28,'Base CDI'!$I$4:$I$29,S1070,"Cubic","Extrapolate=Linear","MultiX=Average","Skip=True","Sort=True")</f>
        <v>12.963842163168897</v>
      </c>
    </row>
    <row r="1071" spans="16:21" x14ac:dyDescent="0.25">
      <c r="P1071" s="10">
        <v>36068</v>
      </c>
      <c r="Q1071">
        <v>3.723592</v>
      </c>
      <c r="S1071" s="42">
        <f t="shared" ca="1" si="22"/>
        <v>47091</v>
      </c>
      <c r="T1071" s="43">
        <f ca="1">_xll.BInterpol('Base CDI'!$H$4:$H$28,'Base CDI'!$J$4:$J$29,S1071,"Cubic","Extrapolate=Linear","MultiX=Average","Skip=True","Sort=True")</f>
        <v>12.974647623961815</v>
      </c>
      <c r="U1071" s="43">
        <f ca="1">_xll.BInterpol('Base CDI'!$H$4:$H$28,'Base CDI'!$I$4:$I$29,S1071,"Cubic","Extrapolate=Linear","MultiX=Average","Skip=True","Sort=True")</f>
        <v>12.964179964247434</v>
      </c>
    </row>
    <row r="1072" spans="16:21" x14ac:dyDescent="0.25">
      <c r="P1072" s="10">
        <v>36069</v>
      </c>
      <c r="Q1072">
        <v>3.728593</v>
      </c>
      <c r="S1072" s="42">
        <f t="shared" ca="1" si="22"/>
        <v>47092</v>
      </c>
      <c r="T1072" s="43">
        <f ca="1">_xll.BInterpol('Base CDI'!$H$4:$H$28,'Base CDI'!$J$4:$J$29,S1072,"Cubic","Extrapolate=Linear","MultiX=Average","Skip=True","Sort=True")</f>
        <v>12.974970706878585</v>
      </c>
      <c r="U1072" s="43">
        <f ca="1">_xll.BInterpol('Base CDI'!$H$4:$H$28,'Base CDI'!$I$4:$I$29,S1072,"Cubic","Extrapolate=Linear","MultiX=Average","Skip=True","Sort=True")</f>
        <v>12.964520055442046</v>
      </c>
    </row>
    <row r="1073" spans="16:21" x14ac:dyDescent="0.25">
      <c r="P1073" s="10">
        <v>36070</v>
      </c>
      <c r="Q1073">
        <v>3.7336200000000002</v>
      </c>
      <c r="S1073" s="42">
        <f t="shared" ca="1" si="22"/>
        <v>47093</v>
      </c>
      <c r="T1073" s="43">
        <f ca="1">_xll.BInterpol('Base CDI'!$H$4:$H$28,'Base CDI'!$J$4:$J$29,S1073,"Cubic","Extrapolate=Linear","MultiX=Average","Skip=True","Sort=True")</f>
        <v>12.975296126983547</v>
      </c>
      <c r="U1073" s="43">
        <f ca="1">_xll.BInterpol('Base CDI'!$H$4:$H$28,'Base CDI'!$I$4:$I$29,S1073,"Cubic","Extrapolate=Linear","MultiX=Average","Skip=True","Sort=True")</f>
        <v>12.964862443551743</v>
      </c>
    </row>
    <row r="1074" spans="16:21" x14ac:dyDescent="0.25">
      <c r="P1074" s="10">
        <v>36073</v>
      </c>
      <c r="Q1074">
        <v>3.7386620000000002</v>
      </c>
      <c r="S1074" s="42">
        <f t="shared" ca="1" si="22"/>
        <v>47094</v>
      </c>
      <c r="T1074" s="43">
        <f ca="1">_xll.BInterpol('Base CDI'!$H$4:$H$28,'Base CDI'!$J$4:$J$29,S1074,"Cubic","Extrapolate=Linear","MultiX=Average","Skip=True","Sort=True")</f>
        <v>12.975623893601565</v>
      </c>
      <c r="U1074" s="43">
        <f ca="1">_xll.BInterpol('Base CDI'!$H$4:$H$28,'Base CDI'!$I$4:$I$29,S1074,"Cubic","Extrapolate=Linear","MultiX=Average","Skip=True","Sort=True")</f>
        <v>12.965207135375536</v>
      </c>
    </row>
    <row r="1075" spans="16:21" x14ac:dyDescent="0.25">
      <c r="P1075" s="10">
        <v>36074</v>
      </c>
      <c r="Q1075">
        <v>3.7437269999999998</v>
      </c>
      <c r="S1075" s="42">
        <f t="shared" ca="1" si="22"/>
        <v>47095</v>
      </c>
      <c r="T1075" s="43">
        <f ca="1">_xll.BInterpol('Base CDI'!$H$4:$H$28,'Base CDI'!$J$4:$J$29,S1075,"Cubic","Extrapolate=Linear","MultiX=Average","Skip=True","Sort=True")</f>
        <v>12.975954016057498</v>
      </c>
      <c r="U1075" s="43">
        <f ca="1">_xll.BInterpol('Base CDI'!$H$4:$H$28,'Base CDI'!$I$4:$I$29,S1075,"Cubic","Extrapolate=Linear","MultiX=Average","Skip=True","Sort=True")</f>
        <v>12.965554137712438</v>
      </c>
    </row>
    <row r="1076" spans="16:21" x14ac:dyDescent="0.25">
      <c r="P1076" s="10">
        <v>36075</v>
      </c>
      <c r="Q1076">
        <v>3.7488060000000001</v>
      </c>
      <c r="S1076" s="42">
        <f t="shared" ca="1" si="22"/>
        <v>47096</v>
      </c>
      <c r="T1076" s="43">
        <f ca="1">_xll.BInterpol('Base CDI'!$H$4:$H$28,'Base CDI'!$J$4:$J$29,S1076,"Cubic","Extrapolate=Linear","MultiX=Average","Skip=True","Sort=True")</f>
        <v>12.976286503676208</v>
      </c>
      <c r="U1076" s="43">
        <f ca="1">_xll.BInterpol('Base CDI'!$H$4:$H$28,'Base CDI'!$I$4:$I$29,S1076,"Cubic","Extrapolate=Linear","MultiX=Average","Skip=True","Sort=True")</f>
        <v>12.965903457361454</v>
      </c>
    </row>
    <row r="1077" spans="16:21" x14ac:dyDescent="0.25">
      <c r="P1077" s="10">
        <v>36076</v>
      </c>
      <c r="Q1077">
        <v>3.753889</v>
      </c>
      <c r="S1077" s="42">
        <f t="shared" ca="1" si="22"/>
        <v>47097</v>
      </c>
      <c r="T1077" s="43">
        <f ca="1">_xll.BInterpol('Base CDI'!$H$4:$H$28,'Base CDI'!$J$4:$J$29,S1077,"Cubic","Extrapolate=Linear","MultiX=Average","Skip=True","Sort=True")</f>
        <v>12.976621365782561</v>
      </c>
      <c r="U1077" s="43">
        <f ca="1">_xll.BInterpol('Base CDI'!$H$4:$H$28,'Base CDI'!$I$4:$I$29,S1077,"Cubic","Extrapolate=Linear","MultiX=Average","Skip=True","Sort=True")</f>
        <v>12.9662551011216</v>
      </c>
    </row>
    <row r="1078" spans="16:21" x14ac:dyDescent="0.25">
      <c r="P1078" s="10">
        <v>36077</v>
      </c>
      <c r="Q1078">
        <v>3.7589980000000001</v>
      </c>
      <c r="S1078" s="42">
        <f t="shared" ca="1" si="22"/>
        <v>47098</v>
      </c>
      <c r="T1078" s="43">
        <f ca="1">_xll.BInterpol('Base CDI'!$H$4:$H$28,'Base CDI'!$J$4:$J$29,S1078,"Cubic","Extrapolate=Linear","MultiX=Average","Skip=True","Sort=True")</f>
        <v>12.976958611701415</v>
      </c>
      <c r="U1078" s="43">
        <f ca="1">_xll.BInterpol('Base CDI'!$H$4:$H$28,'Base CDI'!$I$4:$I$29,S1078,"Cubic","Extrapolate=Linear","MultiX=Average","Skip=True","Sort=True")</f>
        <v>12.966609075791883</v>
      </c>
    </row>
    <row r="1079" spans="16:21" x14ac:dyDescent="0.25">
      <c r="P1079" s="10">
        <v>36081</v>
      </c>
      <c r="Q1079">
        <v>3.7641269999999998</v>
      </c>
      <c r="S1079" s="42">
        <f t="shared" ca="1" si="22"/>
        <v>47099</v>
      </c>
      <c r="T1079" s="43">
        <f ca="1">_xll.BInterpol('Base CDI'!$H$4:$H$28,'Base CDI'!$J$4:$J$29,S1079,"Cubic","Extrapolate=Linear","MultiX=Average","Skip=True","Sort=True")</f>
        <v>12.977298250757634</v>
      </c>
      <c r="U1079" s="43">
        <f ca="1">_xll.BInterpol('Base CDI'!$H$4:$H$28,'Base CDI'!$I$4:$I$29,S1079,"Cubic","Extrapolate=Linear","MultiX=Average","Skip=True","Sort=True")</f>
        <v>12.966965388171314</v>
      </c>
    </row>
    <row r="1080" spans="16:21" x14ac:dyDescent="0.25">
      <c r="P1080" s="10">
        <v>36082</v>
      </c>
      <c r="Q1080">
        <v>3.7692749999999999</v>
      </c>
      <c r="S1080" s="42">
        <f t="shared" ca="1" si="22"/>
        <v>47100</v>
      </c>
      <c r="T1080" s="43">
        <f ca="1">_xll.BInterpol('Base CDI'!$H$4:$H$28,'Base CDI'!$J$4:$J$29,S1080,"Cubic","Extrapolate=Linear","MultiX=Average","Skip=True","Sort=True")</f>
        <v>12.977640292276078</v>
      </c>
      <c r="U1080" s="43">
        <f ca="1">_xll.BInterpol('Base CDI'!$H$4:$H$28,'Base CDI'!$I$4:$I$29,S1080,"Cubic","Extrapolate=Linear","MultiX=Average","Skip=True","Sort=True")</f>
        <v>12.967324045058904</v>
      </c>
    </row>
    <row r="1081" spans="16:21" x14ac:dyDescent="0.25">
      <c r="P1081" s="10">
        <v>36083</v>
      </c>
      <c r="Q1081">
        <v>3.774448</v>
      </c>
      <c r="S1081" s="42">
        <f t="shared" ca="1" si="22"/>
        <v>47101</v>
      </c>
      <c r="T1081" s="43">
        <f ca="1">_xll.BInterpol('Base CDI'!$H$4:$H$28,'Base CDI'!$J$4:$J$29,S1081,"Cubic","Extrapolate=Linear","MultiX=Average","Skip=True","Sort=True")</f>
        <v>12.977984745581612</v>
      </c>
      <c r="U1081" s="43">
        <f ca="1">_xll.BInterpol('Base CDI'!$H$4:$H$28,'Base CDI'!$I$4:$I$29,S1081,"Cubic","Extrapolate=Linear","MultiX=Average","Skip=True","Sort=True")</f>
        <v>12.967685053253662</v>
      </c>
    </row>
    <row r="1082" spans="16:21" x14ac:dyDescent="0.25">
      <c r="P1082" s="10">
        <v>36084</v>
      </c>
      <c r="Q1082">
        <v>3.7796379999999998</v>
      </c>
      <c r="S1082" s="42">
        <f t="shared" ca="1" si="22"/>
        <v>47102</v>
      </c>
      <c r="T1082" s="43">
        <f ca="1">_xll.BInterpol('Base CDI'!$H$4:$H$28,'Base CDI'!$J$4:$J$29,S1082,"Cubic","Extrapolate=Linear","MultiX=Average","Skip=True","Sort=True")</f>
        <v>12.978331619999096</v>
      </c>
      <c r="U1082" s="43">
        <f ca="1">_xll.BInterpol('Base CDI'!$H$4:$H$28,'Base CDI'!$I$4:$I$29,S1082,"Cubic","Extrapolate=Linear","MultiX=Average","Skip=True","Sort=True")</f>
        <v>12.9680484195546</v>
      </c>
    </row>
    <row r="1083" spans="16:21" x14ac:dyDescent="0.25">
      <c r="P1083" s="10">
        <v>36087</v>
      </c>
      <c r="Q1083">
        <v>3.7848380000000001</v>
      </c>
      <c r="S1083" s="42">
        <f t="shared" ca="1" si="22"/>
        <v>47103</v>
      </c>
      <c r="T1083" s="43">
        <f ca="1">_xll.BInterpol('Base CDI'!$H$4:$H$28,'Base CDI'!$J$4:$J$29,S1083,"Cubic","Extrapolate=Linear","MultiX=Average","Skip=True","Sort=True")</f>
        <v>12.978680924853393</v>
      </c>
      <c r="U1083" s="43">
        <f ca="1">_xll.BInterpol('Base CDI'!$H$4:$H$28,'Base CDI'!$I$4:$I$29,S1083,"Cubic","Extrapolate=Linear","MultiX=Average","Skip=True","Sort=True")</f>
        <v>12.968414150760728</v>
      </c>
    </row>
    <row r="1084" spans="16:21" x14ac:dyDescent="0.25">
      <c r="P1084" s="10">
        <v>36088</v>
      </c>
      <c r="Q1084">
        <v>3.7900520000000002</v>
      </c>
      <c r="S1084" s="42">
        <f t="shared" ca="1" si="22"/>
        <v>47104</v>
      </c>
      <c r="T1084" s="43">
        <f ca="1">_xll.BInterpol('Base CDI'!$H$4:$H$28,'Base CDI'!$J$4:$J$29,S1084,"Cubic","Extrapolate=Linear","MultiX=Average","Skip=True","Sort=True")</f>
        <v>12.979032669469362</v>
      </c>
      <c r="U1084" s="43">
        <f ca="1">_xll.BInterpol('Base CDI'!$H$4:$H$28,'Base CDI'!$I$4:$I$29,S1084,"Cubic","Extrapolate=Linear","MultiX=Average","Skip=True","Sort=True")</f>
        <v>12.968782253671057</v>
      </c>
    </row>
    <row r="1085" spans="16:21" x14ac:dyDescent="0.25">
      <c r="P1085" s="10">
        <v>36089</v>
      </c>
      <c r="Q1085">
        <v>3.7952819999999998</v>
      </c>
      <c r="S1085" s="42">
        <f t="shared" ca="1" si="22"/>
        <v>47105</v>
      </c>
      <c r="T1085" s="43">
        <f ca="1">_xll.BInterpol('Base CDI'!$H$4:$H$28,'Base CDI'!$J$4:$J$29,S1085,"Cubic","Extrapolate=Linear","MultiX=Average","Skip=True","Sort=True")</f>
        <v>12.97938686317187</v>
      </c>
      <c r="U1085" s="43">
        <f ca="1">_xll.BInterpol('Base CDI'!$H$4:$H$28,'Base CDI'!$I$4:$I$29,S1085,"Cubic","Extrapolate=Linear","MultiX=Average","Skip=True","Sort=True")</f>
        <v>12.969152735084593</v>
      </c>
    </row>
    <row r="1086" spans="16:21" x14ac:dyDescent="0.25">
      <c r="P1086" s="10">
        <v>36090</v>
      </c>
      <c r="Q1086">
        <v>3.8005339999999999</v>
      </c>
      <c r="S1086" s="42">
        <f t="shared" ca="1" si="22"/>
        <v>47106</v>
      </c>
      <c r="T1086" s="43">
        <f ca="1">_xll.BInterpol('Base CDI'!$H$4:$H$28,'Base CDI'!$J$4:$J$29,S1086,"Cubic","Extrapolate=Linear","MultiX=Average","Skip=True","Sort=True")</f>
        <v>12.979743515285774</v>
      </c>
      <c r="U1086" s="43">
        <f ca="1">_xll.BInterpol('Base CDI'!$H$4:$H$28,'Base CDI'!$I$4:$I$29,S1086,"Cubic","Extrapolate=Linear","MultiX=Average","Skip=True","Sort=True")</f>
        <v>12.969525601800354</v>
      </c>
    </row>
    <row r="1087" spans="16:21" x14ac:dyDescent="0.25">
      <c r="P1087" s="10">
        <v>36091</v>
      </c>
      <c r="Q1087">
        <v>3.8057949999999998</v>
      </c>
      <c r="S1087" s="42">
        <f t="shared" ca="1" si="22"/>
        <v>47107</v>
      </c>
      <c r="T1087" s="43">
        <f ca="1">_xll.BInterpol('Base CDI'!$H$4:$H$28,'Base CDI'!$J$4:$J$29,S1087,"Cubic","Extrapolate=Linear","MultiX=Average","Skip=True","Sort=True")</f>
        <v>12.980102635135941</v>
      </c>
      <c r="U1087" s="43">
        <f ca="1">_xll.BInterpol('Base CDI'!$H$4:$H$28,'Base CDI'!$I$4:$I$29,S1087,"Cubic","Extrapolate=Linear","MultiX=Average","Skip=True","Sort=True")</f>
        <v>12.969900860617344</v>
      </c>
    </row>
    <row r="1088" spans="16:21" x14ac:dyDescent="0.25">
      <c r="P1088" s="10">
        <v>36094</v>
      </c>
      <c r="Q1088">
        <v>3.8110710000000001</v>
      </c>
      <c r="S1088" s="42">
        <f t="shared" ca="1" si="22"/>
        <v>47108</v>
      </c>
      <c r="T1088" s="43">
        <f ca="1">_xll.BInterpol('Base CDI'!$H$4:$H$28,'Base CDI'!$J$4:$J$29,S1088,"Cubic","Extrapolate=Linear","MultiX=Average","Skip=True","Sort=True")</f>
        <v>12.980464232047229</v>
      </c>
      <c r="U1088" s="43">
        <f ca="1">_xll.BInterpol('Base CDI'!$H$4:$H$28,'Base CDI'!$I$4:$I$29,S1088,"Cubic","Extrapolate=Linear","MultiX=Average","Skip=True","Sort=True")</f>
        <v>12.970278518334577</v>
      </c>
    </row>
    <row r="1089" spans="16:21" x14ac:dyDescent="0.25">
      <c r="P1089" s="10">
        <v>36095</v>
      </c>
      <c r="Q1089">
        <v>3.8163640000000001</v>
      </c>
      <c r="S1089" s="42">
        <f t="shared" ca="1" si="22"/>
        <v>47109</v>
      </c>
      <c r="T1089" s="43">
        <f ca="1">_xll.BInterpol('Base CDI'!$H$4:$H$28,'Base CDI'!$J$4:$J$29,S1089,"Cubic","Extrapolate=Linear","MultiX=Average","Skip=True","Sort=True")</f>
        <v>12.980828315344501</v>
      </c>
      <c r="U1089" s="43">
        <f ca="1">_xll.BInterpol('Base CDI'!$H$4:$H$28,'Base CDI'!$I$4:$I$29,S1089,"Cubic","Extrapolate=Linear","MultiX=Average","Skip=True","Sort=True")</f>
        <v>12.970658581751062</v>
      </c>
    </row>
    <row r="1090" spans="16:21" x14ac:dyDescent="0.25">
      <c r="P1090" s="10">
        <v>36096</v>
      </c>
      <c r="Q1090">
        <v>3.8216670000000001</v>
      </c>
      <c r="S1090" s="42">
        <f t="shared" ca="1" si="22"/>
        <v>47110</v>
      </c>
      <c r="T1090" s="43">
        <f ca="1">_xll.BInterpol('Base CDI'!$H$4:$H$28,'Base CDI'!$J$4:$J$29,S1090,"Cubic","Extrapolate=Linear","MultiX=Average","Skip=True","Sort=True")</f>
        <v>12.981194894352619</v>
      </c>
      <c r="U1090" s="43">
        <f ca="1">_xll.BInterpol('Base CDI'!$H$4:$H$28,'Base CDI'!$I$4:$I$29,S1090,"Cubic","Extrapolate=Linear","MultiX=Average","Skip=True","Sort=True")</f>
        <v>12.971041057665808</v>
      </c>
    </row>
    <row r="1091" spans="16:21" x14ac:dyDescent="0.25">
      <c r="P1091" s="10">
        <v>36097</v>
      </c>
      <c r="Q1091">
        <v>3.8269820000000001</v>
      </c>
      <c r="S1091" s="42">
        <f t="shared" ca="1" si="22"/>
        <v>47111</v>
      </c>
      <c r="T1091" s="43">
        <f ca="1">_xll.BInterpol('Base CDI'!$H$4:$H$28,'Base CDI'!$J$4:$J$29,S1091,"Cubic","Extrapolate=Linear","MultiX=Average","Skip=True","Sort=True")</f>
        <v>12.981563978396448</v>
      </c>
      <c r="U1091" s="43">
        <f ca="1">_xll.BInterpol('Base CDI'!$H$4:$H$28,'Base CDI'!$I$4:$I$29,S1091,"Cubic","Extrapolate=Linear","MultiX=Average","Skip=True","Sort=True")</f>
        <v>12.971425952877828</v>
      </c>
    </row>
    <row r="1092" spans="16:21" x14ac:dyDescent="0.25">
      <c r="P1092" s="10">
        <v>36098</v>
      </c>
      <c r="Q1092">
        <v>3.8323179999999999</v>
      </c>
      <c r="S1092" s="42">
        <f t="shared" ca="1" si="22"/>
        <v>47112</v>
      </c>
      <c r="T1092" s="43">
        <f ca="1">_xll.BInterpol('Base CDI'!$H$4:$H$28,'Base CDI'!$J$4:$J$29,S1092,"Cubic","Extrapolate=Linear","MultiX=Average","Skip=True","Sort=True")</f>
        <v>12.981935576800845</v>
      </c>
      <c r="U1092" s="43">
        <f ca="1">_xll.BInterpol('Base CDI'!$H$4:$H$28,'Base CDI'!$I$4:$I$29,S1092,"Cubic","Extrapolate=Linear","MultiX=Average","Skip=True","Sort=True")</f>
        <v>12.971813274186131</v>
      </c>
    </row>
    <row r="1093" spans="16:21" x14ac:dyDescent="0.25">
      <c r="P1093" s="10">
        <v>36102</v>
      </c>
      <c r="Q1093">
        <v>3.8376670000000002</v>
      </c>
      <c r="S1093" s="42">
        <f t="shared" ca="1" si="22"/>
        <v>47113</v>
      </c>
      <c r="T1093" s="43">
        <f ca="1">_xll.BInterpol('Base CDI'!$H$4:$H$28,'Base CDI'!$J$4:$J$29,S1093,"Cubic","Extrapolate=Linear","MultiX=Average","Skip=True","Sort=True")</f>
        <v>12.982309698890674</v>
      </c>
      <c r="U1093" s="43">
        <f ca="1">_xll.BInterpol('Base CDI'!$H$4:$H$28,'Base CDI'!$I$4:$I$29,S1093,"Cubic","Extrapolate=Linear","MultiX=Average","Skip=True","Sort=True")</f>
        <v>12.972203028389728</v>
      </c>
    </row>
    <row r="1094" spans="16:21" x14ac:dyDescent="0.25">
      <c r="P1094" s="10">
        <v>36103</v>
      </c>
      <c r="Q1094">
        <v>3.8430339999999998</v>
      </c>
      <c r="S1094" s="42">
        <f t="shared" ca="1" si="22"/>
        <v>47114</v>
      </c>
      <c r="T1094" s="43">
        <f ca="1">_xll.BInterpol('Base CDI'!$H$4:$H$28,'Base CDI'!$J$4:$J$29,S1094,"Cubic","Extrapolate=Linear","MultiX=Average","Skip=True","Sort=True")</f>
        <v>12.982686353990799</v>
      </c>
      <c r="U1094" s="43">
        <f ca="1">_xll.BInterpol('Base CDI'!$H$4:$H$28,'Base CDI'!$I$4:$I$29,S1094,"Cubic","Extrapolate=Linear","MultiX=Average","Skip=True","Sort=True")</f>
        <v>12.972595222287628</v>
      </c>
    </row>
    <row r="1095" spans="16:21" x14ac:dyDescent="0.25">
      <c r="P1095" s="10">
        <v>36104</v>
      </c>
      <c r="Q1095">
        <v>3.848382</v>
      </c>
      <c r="S1095" s="42">
        <f t="shared" ca="1" si="22"/>
        <v>47115</v>
      </c>
      <c r="T1095" s="43">
        <f ca="1">_xll.BInterpol('Base CDI'!$H$4:$H$28,'Base CDI'!$J$4:$J$29,S1095,"Cubic","Extrapolate=Linear","MultiX=Average","Skip=True","Sort=True")</f>
        <v>12.98306555142608</v>
      </c>
      <c r="U1095" s="43">
        <f ca="1">_xll.BInterpol('Base CDI'!$H$4:$H$28,'Base CDI'!$I$4:$I$29,S1095,"Cubic","Extrapolate=Linear","MultiX=Average","Skip=True","Sort=True")</f>
        <v>12.972989862678844</v>
      </c>
    </row>
    <row r="1096" spans="16:21" x14ac:dyDescent="0.25">
      <c r="P1096" s="10">
        <v>36105</v>
      </c>
      <c r="Q1096">
        <v>3.8537210000000002</v>
      </c>
      <c r="S1096" s="42">
        <f t="shared" ca="1" si="22"/>
        <v>47116</v>
      </c>
      <c r="T1096" s="43">
        <f ca="1">_xll.BInterpol('Base CDI'!$H$4:$H$28,'Base CDI'!$J$4:$J$29,S1096,"Cubic","Extrapolate=Linear","MultiX=Average","Skip=True","Sort=True")</f>
        <v>12.983447300521378</v>
      </c>
      <c r="U1096" s="43">
        <f ca="1">_xll.BInterpol('Base CDI'!$H$4:$H$28,'Base CDI'!$I$4:$I$29,S1096,"Cubic","Extrapolate=Linear","MultiX=Average","Skip=True","Sort=True")</f>
        <v>12.973386956362384</v>
      </c>
    </row>
    <row r="1097" spans="16:21" x14ac:dyDescent="0.25">
      <c r="P1097" s="10">
        <v>36108</v>
      </c>
      <c r="Q1097">
        <v>3.8590689999999999</v>
      </c>
      <c r="S1097" s="42">
        <f t="shared" ca="1" si="22"/>
        <v>47117</v>
      </c>
      <c r="T1097" s="43">
        <f ca="1">_xll.BInterpol('Base CDI'!$H$4:$H$28,'Base CDI'!$J$4:$J$29,S1097,"Cubic","Extrapolate=Linear","MultiX=Average","Skip=True","Sort=True")</f>
        <v>12.983831610601559</v>
      </c>
      <c r="U1097" s="43">
        <f ca="1">_xll.BInterpol('Base CDI'!$H$4:$H$28,'Base CDI'!$I$4:$I$29,S1097,"Cubic","Extrapolate=Linear","MultiX=Average","Skip=True","Sort=True")</f>
        <v>12.973786510137259</v>
      </c>
    </row>
    <row r="1098" spans="16:21" x14ac:dyDescent="0.25">
      <c r="P1098" s="10">
        <v>36109</v>
      </c>
      <c r="Q1098">
        <v>3.8644159999999999</v>
      </c>
      <c r="S1098" s="42">
        <f t="shared" ca="1" si="22"/>
        <v>47118</v>
      </c>
      <c r="T1098" s="43">
        <f ca="1">_xll.BInterpol('Base CDI'!$H$4:$H$28,'Base CDI'!$J$4:$J$29,S1098,"Cubic","Extrapolate=Linear","MultiX=Average","Skip=True","Sort=True")</f>
        <v>12.984218490991481</v>
      </c>
      <c r="U1098" s="43">
        <f ca="1">_xll.BInterpol('Base CDI'!$H$4:$H$28,'Base CDI'!$I$4:$I$29,S1098,"Cubic","Extrapolate=Linear","MultiX=Average","Skip=True","Sort=True")</f>
        <v>12.974188530802479</v>
      </c>
    </row>
    <row r="1099" spans="16:21" x14ac:dyDescent="0.25">
      <c r="P1099" s="10">
        <v>36110</v>
      </c>
      <c r="Q1099">
        <v>3.869764</v>
      </c>
      <c r="S1099" s="42">
        <f t="shared" ref="S1099:S1162" ca="1" si="23">S1098+1</f>
        <v>47119</v>
      </c>
      <c r="T1099" s="43">
        <f ca="1">_xll.BInterpol('Base CDI'!$H$4:$H$28,'Base CDI'!$J$4:$J$29,S1099,"Cubic","Extrapolate=Linear","MultiX=Average","Skip=True","Sort=True")</f>
        <v>12.984607951016006</v>
      </c>
      <c r="U1099" s="43">
        <f ca="1">_xll.BInterpol('Base CDI'!$H$4:$H$28,'Base CDI'!$I$4:$I$29,S1099,"Cubic","Extrapolate=Linear","MultiX=Average","Skip=True","Sort=True")</f>
        <v>12.974593025157057</v>
      </c>
    </row>
    <row r="1100" spans="16:21" x14ac:dyDescent="0.25">
      <c r="P1100" s="10">
        <v>36111</v>
      </c>
      <c r="Q1100">
        <v>3.8745630000000002</v>
      </c>
      <c r="S1100" s="42">
        <f t="shared" ca="1" si="23"/>
        <v>47120</v>
      </c>
      <c r="T1100" s="43">
        <f ca="1">_xll.BInterpol('Base CDI'!$H$4:$H$28,'Base CDI'!$J$4:$J$29,S1100,"Cubic","Extrapolate=Linear","MultiX=Average","Skip=True","Sort=True")</f>
        <v>12.984999999999999</v>
      </c>
      <c r="U1100" s="43">
        <f ca="1">_xll.BInterpol('Base CDI'!$H$4:$H$28,'Base CDI'!$I$4:$I$29,S1100,"Cubic","Extrapolate=Linear","MultiX=Average","Skip=True","Sort=True")</f>
        <v>12.975</v>
      </c>
    </row>
    <row r="1101" spans="16:21" x14ac:dyDescent="0.25">
      <c r="P1101" s="10">
        <v>36112</v>
      </c>
      <c r="Q1101">
        <v>3.8795670000000002</v>
      </c>
      <c r="S1101" s="42">
        <f t="shared" ca="1" si="23"/>
        <v>47121</v>
      </c>
      <c r="T1101" s="43">
        <f ca="1">_xll.BInterpol('Base CDI'!$H$4:$H$28,'Base CDI'!$J$4:$J$29,S1101,"Cubic","Extrapolate=Linear","MultiX=Average","Skip=True","Sort=True")</f>
        <v>12.985394642213699</v>
      </c>
      <c r="U1101" s="43">
        <f ca="1">_xll.BInterpol('Base CDI'!$H$4:$H$28,'Base CDI'!$I$4:$I$29,S1101,"Cubic","Extrapolate=Linear","MultiX=Average","Skip=True","Sort=True")</f>
        <v>12.975409457686661</v>
      </c>
    </row>
    <row r="1102" spans="16:21" x14ac:dyDescent="0.25">
      <c r="P1102" s="10">
        <v>36115</v>
      </c>
      <c r="Q1102">
        <v>3.884541</v>
      </c>
      <c r="S1102" s="42">
        <f t="shared" ca="1" si="23"/>
        <v>47122</v>
      </c>
      <c r="T1102" s="43">
        <f ca="1">_xll.BInterpol('Base CDI'!$H$4:$H$28,'Base CDI'!$J$4:$J$29,S1102,"Cubic","Extrapolate=Linear","MultiX=Average","Skip=True","Sort=True")</f>
        <v>12.985791861708861</v>
      </c>
      <c r="U1102" s="43">
        <f ca="1">_xll.BInterpol('Base CDI'!$H$4:$H$28,'Base CDI'!$I$4:$I$29,S1102,"Cubic","Extrapolate=Linear","MultiX=Average","Skip=True","Sort=True")</f>
        <v>12.975821382797754</v>
      </c>
    </row>
    <row r="1103" spans="16:21" x14ac:dyDescent="0.25">
      <c r="P1103" s="10">
        <v>36116</v>
      </c>
      <c r="Q1103">
        <v>3.8894860000000002</v>
      </c>
      <c r="S1103" s="42">
        <f t="shared" ca="1" si="23"/>
        <v>47123</v>
      </c>
      <c r="T1103" s="43">
        <f ca="1">_xll.BInterpol('Base CDI'!$H$4:$H$28,'Base CDI'!$J$4:$J$29,S1103,"Cubic","Extrapolate=Linear","MultiX=Average","Skip=True","Sort=True")</f>
        <v>12.986191637482619</v>
      </c>
      <c r="U1103" s="43">
        <f ca="1">_xll.BInterpol('Base CDI'!$H$4:$H$28,'Base CDI'!$I$4:$I$29,S1103,"Cubic","Extrapolate=Linear","MultiX=Average","Skip=True","Sort=True")</f>
        <v>12.976235755470338</v>
      </c>
    </row>
    <row r="1104" spans="16:21" x14ac:dyDescent="0.25">
      <c r="P1104" s="10">
        <v>36117</v>
      </c>
      <c r="Q1104">
        <v>3.8943690000000002</v>
      </c>
      <c r="S1104" s="42">
        <f t="shared" ca="1" si="23"/>
        <v>47124</v>
      </c>
      <c r="T1104" s="43">
        <f ca="1">_xll.BInterpol('Base CDI'!$H$4:$H$28,'Base CDI'!$J$4:$J$29,S1104,"Cubic","Extrapolate=Linear","MultiX=Average","Skip=True","Sort=True")</f>
        <v>12.986593948532109</v>
      </c>
      <c r="U1104" s="43">
        <f ca="1">_xll.BInterpol('Base CDI'!$H$4:$H$28,'Base CDI'!$I$4:$I$29,S1104,"Cubic","Extrapolate=Linear","MultiX=Average","Skip=True","Sort=True")</f>
        <v>12.976652555841467</v>
      </c>
    </row>
    <row r="1105" spans="16:21" x14ac:dyDescent="0.25">
      <c r="P1105" s="10">
        <v>36118</v>
      </c>
      <c r="Q1105">
        <v>3.8992089999999999</v>
      </c>
      <c r="S1105" s="42">
        <f t="shared" ca="1" si="23"/>
        <v>47125</v>
      </c>
      <c r="T1105" s="43">
        <f ca="1">_xll.BInterpol('Base CDI'!$H$4:$H$28,'Base CDI'!$J$4:$J$29,S1105,"Cubic","Extrapolate=Linear","MultiX=Average","Skip=True","Sort=True")</f>
        <v>12.986998773854461</v>
      </c>
      <c r="U1105" s="43">
        <f ca="1">_xll.BInterpol('Base CDI'!$H$4:$H$28,'Base CDI'!$I$4:$I$29,S1105,"Cubic","Extrapolate=Linear","MultiX=Average","Skip=True","Sort=True")</f>
        <v>12.977071764048199</v>
      </c>
    </row>
    <row r="1106" spans="16:21" x14ac:dyDescent="0.25">
      <c r="P1106" s="10">
        <v>36119</v>
      </c>
      <c r="Q1106">
        <v>3.9039869999999999</v>
      </c>
      <c r="S1106" s="42">
        <f t="shared" ca="1" si="23"/>
        <v>47126</v>
      </c>
      <c r="T1106" s="43">
        <f ca="1">_xll.BInterpol('Base CDI'!$H$4:$H$28,'Base CDI'!$J$4:$J$29,S1106,"Cubic","Extrapolate=Linear","MultiX=Average","Skip=True","Sort=True")</f>
        <v>12.987406092446813</v>
      </c>
      <c r="U1106" s="43">
        <f ca="1">_xll.BInterpol('Base CDI'!$H$4:$H$28,'Base CDI'!$I$4:$I$29,S1106,"Cubic","Extrapolate=Linear","MultiX=Average","Skip=True","Sort=True")</f>
        <v>12.977493360227589</v>
      </c>
    </row>
    <row r="1107" spans="16:21" x14ac:dyDescent="0.25">
      <c r="P1107" s="10">
        <v>36122</v>
      </c>
      <c r="Q1107">
        <v>3.9087290000000001</v>
      </c>
      <c r="S1107" s="42">
        <f t="shared" ca="1" si="23"/>
        <v>47127</v>
      </c>
      <c r="T1107" s="43">
        <f ca="1">_xll.BInterpol('Base CDI'!$H$4:$H$28,'Base CDI'!$J$4:$J$29,S1107,"Cubic","Extrapolate=Linear","MultiX=Average","Skip=True","Sort=True")</f>
        <v>12.987815883306297</v>
      </c>
      <c r="U1107" s="43">
        <f ca="1">_xll.BInterpol('Base CDI'!$H$4:$H$28,'Base CDI'!$I$4:$I$29,S1107,"Cubic","Extrapolate=Linear","MultiX=Average","Skip=True","Sort=True")</f>
        <v>12.977917324516696</v>
      </c>
    </row>
    <row r="1108" spans="16:21" x14ac:dyDescent="0.25">
      <c r="P1108" s="10">
        <v>36123</v>
      </c>
      <c r="Q1108">
        <v>3.913421</v>
      </c>
      <c r="S1108" s="42">
        <f t="shared" ca="1" si="23"/>
        <v>47128</v>
      </c>
      <c r="T1108" s="43">
        <f ca="1">_xll.BInterpol('Base CDI'!$H$4:$H$28,'Base CDI'!$J$4:$J$29,S1108,"Cubic","Extrapolate=Linear","MultiX=Average","Skip=True","Sort=True")</f>
        <v>12.988228125430046</v>
      </c>
      <c r="U1108" s="43">
        <f ca="1">_xll.BInterpol('Base CDI'!$H$4:$H$28,'Base CDI'!$I$4:$I$29,S1108,"Cubic","Extrapolate=Linear","MultiX=Average","Skip=True","Sort=True")</f>
        <v>12.978343637052573</v>
      </c>
    </row>
    <row r="1109" spans="16:21" x14ac:dyDescent="0.25">
      <c r="P1109" s="10">
        <v>36124</v>
      </c>
      <c r="Q1109">
        <v>3.918072</v>
      </c>
      <c r="S1109" s="42">
        <f t="shared" ca="1" si="23"/>
        <v>47129</v>
      </c>
      <c r="T1109" s="43">
        <f ca="1">_xll.BInterpol('Base CDI'!$H$4:$H$28,'Base CDI'!$J$4:$J$29,S1109,"Cubic","Extrapolate=Linear","MultiX=Average","Skip=True","Sort=True")</f>
        <v>12.988642797815196</v>
      </c>
      <c r="U1109" s="43">
        <f ca="1">_xll.BInterpol('Base CDI'!$H$4:$H$28,'Base CDI'!$I$4:$I$29,S1109,"Cubic","Extrapolate=Linear","MultiX=Average","Skip=True","Sort=True")</f>
        <v>12.978772277972277</v>
      </c>
    </row>
    <row r="1110" spans="16:21" x14ac:dyDescent="0.25">
      <c r="P1110" s="10">
        <v>36125</v>
      </c>
      <c r="Q1110">
        <v>3.922682</v>
      </c>
      <c r="S1110" s="42">
        <f t="shared" ca="1" si="23"/>
        <v>47130</v>
      </c>
      <c r="T1110" s="43">
        <f ca="1">_xll.BInterpol('Base CDI'!$H$4:$H$28,'Base CDI'!$J$4:$J$29,S1110,"Cubic","Extrapolate=Linear","MultiX=Average","Skip=True","Sort=True")</f>
        <v>12.98905987945888</v>
      </c>
      <c r="U1110" s="43">
        <f ca="1">_xll.BInterpol('Base CDI'!$H$4:$H$28,'Base CDI'!$I$4:$I$29,S1110,"Cubic","Extrapolate=Linear","MultiX=Average","Skip=True","Sort=True")</f>
        <v>12.979203227412865</v>
      </c>
    </row>
    <row r="1111" spans="16:21" x14ac:dyDescent="0.25">
      <c r="P1111" s="10">
        <v>36126</v>
      </c>
      <c r="Q1111">
        <v>3.9273069999999999</v>
      </c>
      <c r="S1111" s="42">
        <f t="shared" ca="1" si="23"/>
        <v>47131</v>
      </c>
      <c r="T1111" s="43">
        <f ca="1">_xll.BInterpol('Base CDI'!$H$4:$H$28,'Base CDI'!$J$4:$J$29,S1111,"Cubic","Extrapolate=Linear","MultiX=Average","Skip=True","Sort=True")</f>
        <v>12.989479349358231</v>
      </c>
      <c r="U1111" s="43">
        <f ca="1">_xll.BInterpol('Base CDI'!$H$4:$H$28,'Base CDI'!$I$4:$I$29,S1111,"Cubic","Extrapolate=Linear","MultiX=Average","Skip=True","Sort=True")</f>
        <v>12.979636465511396</v>
      </c>
    </row>
    <row r="1112" spans="16:21" x14ac:dyDescent="0.25">
      <c r="P1112" s="10">
        <v>36129</v>
      </c>
      <c r="Q1112">
        <v>3.931915</v>
      </c>
      <c r="S1112" s="42">
        <f t="shared" ca="1" si="23"/>
        <v>47132</v>
      </c>
      <c r="T1112" s="43">
        <f ca="1">_xll.BInterpol('Base CDI'!$H$4:$H$28,'Base CDI'!$J$4:$J$29,S1112,"Cubic","Extrapolate=Linear","MultiX=Average","Skip=True","Sort=True")</f>
        <v>12.989901186510386</v>
      </c>
      <c r="U1112" s="43">
        <f ca="1">_xll.BInterpol('Base CDI'!$H$4:$H$28,'Base CDI'!$I$4:$I$29,S1112,"Cubic","Extrapolate=Linear","MultiX=Average","Skip=True","Sort=True")</f>
        <v>12.980071972404923</v>
      </c>
    </row>
    <row r="1113" spans="16:21" x14ac:dyDescent="0.25">
      <c r="P1113" s="10">
        <v>36130</v>
      </c>
      <c r="Q1113">
        <v>3.936509</v>
      </c>
      <c r="S1113" s="42">
        <f t="shared" ca="1" si="23"/>
        <v>47133</v>
      </c>
      <c r="T1113" s="43">
        <f ca="1">_xll.BInterpol('Base CDI'!$H$4:$H$28,'Base CDI'!$J$4:$J$29,S1113,"Cubic","Extrapolate=Linear","MultiX=Average","Skip=True","Sort=True")</f>
        <v>12.990325369912474</v>
      </c>
      <c r="U1113" s="43">
        <f ca="1">_xll.BInterpol('Base CDI'!$H$4:$H$28,'Base CDI'!$I$4:$I$29,S1113,"Cubic","Extrapolate=Linear","MultiX=Average","Skip=True","Sort=True")</f>
        <v>12.980509728230503</v>
      </c>
    </row>
    <row r="1114" spans="16:21" x14ac:dyDescent="0.25">
      <c r="P1114" s="10">
        <v>36131</v>
      </c>
      <c r="Q1114">
        <v>3.941074</v>
      </c>
      <c r="S1114" s="42">
        <f t="shared" ca="1" si="23"/>
        <v>47134</v>
      </c>
      <c r="T1114" s="43">
        <f ca="1">_xll.BInterpol('Base CDI'!$H$4:$H$28,'Base CDI'!$J$4:$J$29,S1114,"Cubic","Extrapolate=Linear","MultiX=Average","Skip=True","Sort=True")</f>
        <v>12.990751878561634</v>
      </c>
      <c r="U1114" s="43">
        <f ca="1">_xll.BInterpol('Base CDI'!$H$4:$H$28,'Base CDI'!$I$4:$I$29,S1114,"Cubic","Extrapolate=Linear","MultiX=Average","Skip=True","Sort=True")</f>
        <v>12.980949713125193</v>
      </c>
    </row>
    <row r="1115" spans="16:21" x14ac:dyDescent="0.25">
      <c r="P1115" s="10">
        <v>36132</v>
      </c>
      <c r="Q1115">
        <v>3.945611</v>
      </c>
      <c r="S1115" s="42">
        <f t="shared" ca="1" si="23"/>
        <v>47135</v>
      </c>
      <c r="T1115" s="43">
        <f ca="1">_xll.BInterpol('Base CDI'!$H$4:$H$28,'Base CDI'!$J$4:$J$29,S1115,"Cubic","Extrapolate=Linear","MultiX=Average","Skip=True","Sort=True")</f>
        <v>12.991180691454998</v>
      </c>
      <c r="U1115" s="43">
        <f ca="1">_xll.BInterpol('Base CDI'!$H$4:$H$28,'Base CDI'!$I$4:$I$29,S1115,"Cubic","Extrapolate=Linear","MultiX=Average","Skip=True","Sort=True")</f>
        <v>12.981391907226049</v>
      </c>
    </row>
    <row r="1116" spans="16:21" x14ac:dyDescent="0.25">
      <c r="P1116" s="10">
        <v>36133</v>
      </c>
      <c r="Q1116">
        <v>3.9501309999999998</v>
      </c>
      <c r="S1116" s="42">
        <f t="shared" ca="1" si="23"/>
        <v>47136</v>
      </c>
      <c r="T1116" s="43">
        <f ca="1">_xll.BInterpol('Base CDI'!$H$4:$H$28,'Base CDI'!$J$4:$J$29,S1116,"Cubic","Extrapolate=Linear","MultiX=Average","Skip=True","Sort=True")</f>
        <v>12.991611787589699</v>
      </c>
      <c r="U1116" s="43">
        <f ca="1">_xll.BInterpol('Base CDI'!$H$4:$H$28,'Base CDI'!$I$4:$I$29,S1116,"Cubic","Extrapolate=Linear","MultiX=Average","Skip=True","Sort=True")</f>
        <v>12.981836290670127</v>
      </c>
    </row>
    <row r="1117" spans="16:21" x14ac:dyDescent="0.25">
      <c r="P1117" s="10">
        <v>36136</v>
      </c>
      <c r="Q1117">
        <v>3.9546399999999999</v>
      </c>
      <c r="S1117" s="42">
        <f t="shared" ca="1" si="23"/>
        <v>47137</v>
      </c>
      <c r="T1117" s="43">
        <f ca="1">_xll.BInterpol('Base CDI'!$H$4:$H$28,'Base CDI'!$J$4:$J$29,S1117,"Cubic","Extrapolate=Linear","MultiX=Average","Skip=True","Sort=True")</f>
        <v>12.992045145962873</v>
      </c>
      <c r="U1117" s="43">
        <f ca="1">_xll.BInterpol('Base CDI'!$H$4:$H$28,'Base CDI'!$I$4:$I$29,S1117,"Cubic","Extrapolate=Linear","MultiX=Average","Skip=True","Sort=True")</f>
        <v>12.982282843594486</v>
      </c>
    </row>
    <row r="1118" spans="16:21" x14ac:dyDescent="0.25">
      <c r="P1118" s="10">
        <v>36137</v>
      </c>
      <c r="Q1118">
        <v>3.95913</v>
      </c>
      <c r="S1118" s="42">
        <f t="shared" ca="1" si="23"/>
        <v>47138</v>
      </c>
      <c r="T1118" s="43">
        <f ca="1">_xll.BInterpol('Base CDI'!$H$4:$H$28,'Base CDI'!$J$4:$J$29,S1118,"Cubic","Extrapolate=Linear","MultiX=Average","Skip=True","Sort=True")</f>
        <v>12.992480745571651</v>
      </c>
      <c r="U1118" s="43">
        <f ca="1">_xll.BInterpol('Base CDI'!$H$4:$H$28,'Base CDI'!$I$4:$I$29,S1118,"Cubic","Extrapolate=Linear","MultiX=Average","Skip=True","Sort=True")</f>
        <v>12.982731546136179</v>
      </c>
    </row>
    <row r="1119" spans="16:21" x14ac:dyDescent="0.25">
      <c r="P1119" s="10">
        <v>36138</v>
      </c>
      <c r="Q1119">
        <v>3.9636110000000002</v>
      </c>
      <c r="S1119" s="42">
        <f t="shared" ca="1" si="23"/>
        <v>47139</v>
      </c>
      <c r="T1119" s="43">
        <f ca="1">_xll.BInterpol('Base CDI'!$H$4:$H$28,'Base CDI'!$J$4:$J$29,S1119,"Cubic","Extrapolate=Linear","MultiX=Average","Skip=True","Sort=True")</f>
        <v>12.99291856541317</v>
      </c>
      <c r="U1119" s="43">
        <f ca="1">_xll.BInterpol('Base CDI'!$H$4:$H$28,'Base CDI'!$I$4:$I$29,S1119,"Cubic","Extrapolate=Linear","MultiX=Average","Skip=True","Sort=True")</f>
        <v>12.983182378432264</v>
      </c>
    </row>
    <row r="1120" spans="16:21" x14ac:dyDescent="0.25">
      <c r="P1120" s="10">
        <v>36139</v>
      </c>
      <c r="Q1120">
        <v>3.9680629999999999</v>
      </c>
      <c r="S1120" s="42">
        <f t="shared" ca="1" si="23"/>
        <v>47140</v>
      </c>
      <c r="T1120" s="43">
        <f ca="1">_xll.BInterpol('Base CDI'!$H$4:$H$28,'Base CDI'!$J$4:$J$29,S1120,"Cubic","Extrapolate=Linear","MultiX=Average","Skip=True","Sort=True")</f>
        <v>12.993358584484563</v>
      </c>
      <c r="U1120" s="43">
        <f ca="1">_xll.BInterpol('Base CDI'!$H$4:$H$28,'Base CDI'!$I$4:$I$29,S1120,"Cubic","Extrapolate=Linear","MultiX=Average","Skip=True","Sort=True")</f>
        <v>12.983635320619797</v>
      </c>
    </row>
    <row r="1121" spans="16:21" x14ac:dyDescent="0.25">
      <c r="P1121" s="10">
        <v>36140</v>
      </c>
      <c r="Q1121">
        <v>3.9724979999999999</v>
      </c>
      <c r="S1121" s="42">
        <f t="shared" ca="1" si="23"/>
        <v>47141</v>
      </c>
      <c r="T1121" s="43">
        <f ca="1">_xll.BInterpol('Base CDI'!$H$4:$H$28,'Base CDI'!$J$4:$J$29,S1121,"Cubic","Extrapolate=Linear","MultiX=Average","Skip=True","Sort=True")</f>
        <v>12.993800781782962</v>
      </c>
      <c r="U1121" s="43">
        <f ca="1">_xll.BInterpol('Base CDI'!$H$4:$H$28,'Base CDI'!$I$4:$I$29,S1121,"Cubic","Extrapolate=Linear","MultiX=Average","Skip=True","Sort=True")</f>
        <v>12.984090352835835</v>
      </c>
    </row>
    <row r="1122" spans="16:21" x14ac:dyDescent="0.25">
      <c r="P1122" s="10">
        <v>36143</v>
      </c>
      <c r="Q1122">
        <v>3.9769160000000001</v>
      </c>
      <c r="S1122" s="42">
        <f t="shared" ca="1" si="23"/>
        <v>47142</v>
      </c>
      <c r="T1122" s="43">
        <f ca="1">_xll.BInterpol('Base CDI'!$H$4:$H$28,'Base CDI'!$J$4:$J$29,S1122,"Cubic","Extrapolate=Linear","MultiX=Average","Skip=True","Sort=True")</f>
        <v>12.994245136305505</v>
      </c>
      <c r="U1122" s="43">
        <f ca="1">_xll.BInterpol('Base CDI'!$H$4:$H$28,'Base CDI'!$I$4:$I$29,S1122,"Cubic","Extrapolate=Linear","MultiX=Average","Skip=True","Sort=True")</f>
        <v>12.984547455217433</v>
      </c>
    </row>
    <row r="1123" spans="16:21" x14ac:dyDescent="0.25">
      <c r="P1123" s="10">
        <v>36144</v>
      </c>
      <c r="Q1123">
        <v>3.9813200000000002</v>
      </c>
      <c r="S1123" s="42">
        <f t="shared" ca="1" si="23"/>
        <v>47143</v>
      </c>
      <c r="T1123" s="43">
        <f ca="1">_xll.BInterpol('Base CDI'!$H$4:$H$28,'Base CDI'!$J$4:$J$29,S1123,"Cubic","Extrapolate=Linear","MultiX=Average","Skip=True","Sort=True")</f>
        <v>12.994691627049322</v>
      </c>
      <c r="U1123" s="43">
        <f ca="1">_xll.BInterpol('Base CDI'!$H$4:$H$28,'Base CDI'!$I$4:$I$29,S1123,"Cubic","Extrapolate=Linear","MultiX=Average","Skip=True","Sort=True")</f>
        <v>12.985006607901649</v>
      </c>
    </row>
    <row r="1124" spans="16:21" x14ac:dyDescent="0.25">
      <c r="P1124" s="10">
        <v>36145</v>
      </c>
      <c r="Q1124">
        <v>3.9857049999999998</v>
      </c>
      <c r="S1124" s="42">
        <f t="shared" ca="1" si="23"/>
        <v>47144</v>
      </c>
      <c r="T1124" s="43">
        <f ca="1">_xll.BInterpol('Base CDI'!$H$4:$H$28,'Base CDI'!$J$4:$J$29,S1124,"Cubic","Extrapolate=Linear","MultiX=Average","Skip=True","Sort=True")</f>
        <v>12.995140233011549</v>
      </c>
      <c r="U1124" s="43">
        <f ca="1">_xll.BInterpol('Base CDI'!$H$4:$H$28,'Base CDI'!$I$4:$I$29,S1124,"Cubic","Extrapolate=Linear","MultiX=Average","Skip=True","Sort=True")</f>
        <v>12.985467791025538</v>
      </c>
    </row>
    <row r="1125" spans="16:21" x14ac:dyDescent="0.25">
      <c r="P1125" s="10">
        <v>36146</v>
      </c>
      <c r="Q1125">
        <v>3.9896669999999999</v>
      </c>
      <c r="S1125" s="42">
        <f t="shared" ca="1" si="23"/>
        <v>47145</v>
      </c>
      <c r="T1125" s="43">
        <f ca="1">_xll.BInterpol('Base CDI'!$H$4:$H$28,'Base CDI'!$J$4:$J$29,S1125,"Cubic","Extrapolate=Linear","MultiX=Average","Skip=True","Sort=True")</f>
        <v>12.99559093318932</v>
      </c>
      <c r="U1125" s="43">
        <f ca="1">_xll.BInterpol('Base CDI'!$H$4:$H$28,'Base CDI'!$I$4:$I$29,S1125,"Cubic","Extrapolate=Linear","MultiX=Average","Skip=True","Sort=True")</f>
        <v>12.985930984726158</v>
      </c>
    </row>
    <row r="1126" spans="16:21" x14ac:dyDescent="0.25">
      <c r="P1126" s="10">
        <v>36147</v>
      </c>
      <c r="Q1126">
        <v>3.9937269999999998</v>
      </c>
      <c r="S1126" s="42">
        <f t="shared" ca="1" si="23"/>
        <v>47146</v>
      </c>
      <c r="T1126" s="43">
        <f ca="1">_xll.BInterpol('Base CDI'!$H$4:$H$28,'Base CDI'!$J$4:$J$29,S1126,"Cubic","Extrapolate=Linear","MultiX=Average","Skip=True","Sort=True")</f>
        <v>12.996043706579767</v>
      </c>
      <c r="U1126" s="43">
        <f ca="1">_xll.BInterpol('Base CDI'!$H$4:$H$28,'Base CDI'!$I$4:$I$29,S1126,"Cubic","Extrapolate=Linear","MultiX=Average","Skip=True","Sort=True")</f>
        <v>12.986396169140564</v>
      </c>
    </row>
    <row r="1127" spans="16:21" x14ac:dyDescent="0.25">
      <c r="P1127" s="10">
        <v>36150</v>
      </c>
      <c r="Q1127">
        <v>3.9977680000000002</v>
      </c>
      <c r="S1127" s="42">
        <f t="shared" ca="1" si="23"/>
        <v>47147</v>
      </c>
      <c r="T1127" s="43">
        <f ca="1">_xll.BInterpol('Base CDI'!$H$4:$H$28,'Base CDI'!$J$4:$J$29,S1127,"Cubic","Extrapolate=Linear","MultiX=Average","Skip=True","Sort=True")</f>
        <v>12.996498532180027</v>
      </c>
      <c r="U1127" s="43">
        <f ca="1">_xll.BInterpol('Base CDI'!$H$4:$H$28,'Base CDI'!$I$4:$I$29,S1127,"Cubic","Extrapolate=Linear","MultiX=Average","Skip=True","Sort=True")</f>
        <v>12.986863324405814</v>
      </c>
    </row>
    <row r="1128" spans="16:21" x14ac:dyDescent="0.25">
      <c r="P1128" s="10">
        <v>36151</v>
      </c>
      <c r="Q1128">
        <v>4.0017860000000001</v>
      </c>
      <c r="S1128" s="42">
        <f t="shared" ca="1" si="23"/>
        <v>47148</v>
      </c>
      <c r="T1128" s="43">
        <f ca="1">_xll.BInterpol('Base CDI'!$H$4:$H$28,'Base CDI'!$J$4:$J$29,S1128,"Cubic","Extrapolate=Linear","MultiX=Average","Skip=True","Sort=True")</f>
        <v>12.996955388987232</v>
      </c>
      <c r="U1128" s="43">
        <f ca="1">_xll.BInterpol('Base CDI'!$H$4:$H$28,'Base CDI'!$I$4:$I$29,S1128,"Cubic","Extrapolate=Linear","MultiX=Average","Skip=True","Sort=True")</f>
        <v>12.987332430658961</v>
      </c>
    </row>
    <row r="1129" spans="16:21" x14ac:dyDescent="0.25">
      <c r="P1129" s="10">
        <v>36152</v>
      </c>
      <c r="Q1129">
        <v>4.0058299999999996</v>
      </c>
      <c r="S1129" s="42">
        <f t="shared" ca="1" si="23"/>
        <v>47149</v>
      </c>
      <c r="T1129" s="43">
        <f ca="1">_xll.BInterpol('Base CDI'!$H$4:$H$28,'Base CDI'!$J$4:$J$29,S1129,"Cubic","Extrapolate=Linear","MultiX=Average","Skip=True","Sort=True")</f>
        <v>12.997414255998516</v>
      </c>
      <c r="U1129" s="43">
        <f ca="1">_xll.BInterpol('Base CDI'!$H$4:$H$28,'Base CDI'!$I$4:$I$29,S1129,"Cubic","Extrapolate=Linear","MultiX=Average","Skip=True","Sort=True")</f>
        <v>12.987803468037065</v>
      </c>
    </row>
    <row r="1130" spans="16:21" x14ac:dyDescent="0.25">
      <c r="P1130" s="10">
        <v>36153</v>
      </c>
      <c r="Q1130">
        <v>4.0098630000000002</v>
      </c>
      <c r="S1130" s="42">
        <f t="shared" ca="1" si="23"/>
        <v>47150</v>
      </c>
      <c r="T1130" s="43">
        <f ca="1">_xll.BInterpol('Base CDI'!$H$4:$H$28,'Base CDI'!$J$4:$J$29,S1130,"Cubic","Extrapolate=Linear","MultiX=Average","Skip=True","Sort=True")</f>
        <v>12.997875112211013</v>
      </c>
      <c r="U1130" s="43">
        <f ca="1">_xll.BInterpol('Base CDI'!$H$4:$H$28,'Base CDI'!$I$4:$I$29,S1130,"Cubic","Extrapolate=Linear","MultiX=Average","Skip=True","Sort=True")</f>
        <v>12.988276416677181</v>
      </c>
    </row>
    <row r="1131" spans="16:21" x14ac:dyDescent="0.25">
      <c r="P1131" s="10">
        <v>36157</v>
      </c>
      <c r="Q1131">
        <v>4.0139009999999997</v>
      </c>
      <c r="S1131" s="42">
        <f t="shared" ca="1" si="23"/>
        <v>47151</v>
      </c>
      <c r="T1131" s="43">
        <f ca="1">_xll.BInterpol('Base CDI'!$H$4:$H$28,'Base CDI'!$J$4:$J$29,S1131,"Cubic","Extrapolate=Linear","MultiX=Average","Skip=True","Sort=True")</f>
        <v>12.998337936621859</v>
      </c>
      <c r="U1131" s="43">
        <f ca="1">_xll.BInterpol('Base CDI'!$H$4:$H$28,'Base CDI'!$I$4:$I$29,S1131,"Cubic","Extrapolate=Linear","MultiX=Average","Skip=True","Sort=True")</f>
        <v>12.988751256716366</v>
      </c>
    </row>
    <row r="1132" spans="16:21" x14ac:dyDescent="0.25">
      <c r="P1132" s="10">
        <v>36158</v>
      </c>
      <c r="Q1132">
        <v>4.0179369999999999</v>
      </c>
      <c r="S1132" s="42">
        <f t="shared" ca="1" si="23"/>
        <v>47152</v>
      </c>
      <c r="T1132" s="43">
        <f ca="1">_xll.BInterpol('Base CDI'!$H$4:$H$28,'Base CDI'!$J$4:$J$29,S1132,"Cubic","Extrapolate=Linear","MultiX=Average","Skip=True","Sort=True")</f>
        <v>12.998802708228183</v>
      </c>
      <c r="U1132" s="43">
        <f ca="1">_xll.BInterpol('Base CDI'!$H$4:$H$28,'Base CDI'!$I$4:$I$29,S1132,"Cubic","Extrapolate=Linear","MultiX=Average","Skip=True","Sort=True")</f>
        <v>12.989227968291674</v>
      </c>
    </row>
    <row r="1133" spans="16:21" x14ac:dyDescent="0.25">
      <c r="P1133" s="10">
        <v>36159</v>
      </c>
      <c r="Q1133">
        <v>4.0219760000000004</v>
      </c>
      <c r="S1133" s="42">
        <f t="shared" ca="1" si="23"/>
        <v>47153</v>
      </c>
      <c r="T1133" s="43">
        <f ca="1">_xll.BInterpol('Base CDI'!$H$4:$H$28,'Base CDI'!$J$4:$J$29,S1133,"Cubic","Extrapolate=Linear","MultiX=Average","Skip=True","Sort=True")</f>
        <v>12.999269406027125</v>
      </c>
      <c r="U1133" s="43">
        <f ca="1">_xll.BInterpol('Base CDI'!$H$4:$H$28,'Base CDI'!$I$4:$I$29,S1133,"Cubic","Extrapolate=Linear","MultiX=Average","Skip=True","Sort=True")</f>
        <v>12.989706531540165</v>
      </c>
    </row>
    <row r="1134" spans="16:21" x14ac:dyDescent="0.25">
      <c r="P1134" s="10">
        <v>36160</v>
      </c>
      <c r="Q1134">
        <v>4.026046</v>
      </c>
      <c r="S1134" s="42">
        <f t="shared" ca="1" si="23"/>
        <v>47154</v>
      </c>
      <c r="T1134" s="43">
        <f ca="1">_xll.BInterpol('Base CDI'!$H$4:$H$28,'Base CDI'!$J$4:$J$29,S1134,"Cubic","Extrapolate=Linear","MultiX=Average","Skip=True","Sort=True")</f>
        <v>12.999738009015815</v>
      </c>
      <c r="U1134" s="43">
        <f ca="1">_xll.BInterpol('Base CDI'!$H$4:$H$28,'Base CDI'!$I$4:$I$29,S1134,"Cubic","Extrapolate=Linear","MultiX=Average","Skip=True","Sort=True")</f>
        <v>12.990186926598893</v>
      </c>
    </row>
    <row r="1135" spans="16:21" x14ac:dyDescent="0.25">
      <c r="P1135" s="10">
        <v>36164</v>
      </c>
      <c r="Q1135">
        <v>4.0301200000000001</v>
      </c>
      <c r="S1135" s="42">
        <f t="shared" ca="1" si="23"/>
        <v>47155</v>
      </c>
      <c r="T1135" s="43">
        <f ca="1">_xll.BInterpol('Base CDI'!$H$4:$H$28,'Base CDI'!$J$4:$J$29,S1135,"Cubic","Extrapolate=Linear","MultiX=Average","Skip=True","Sort=True")</f>
        <v>13.000208496191389</v>
      </c>
      <c r="U1135" s="43">
        <f ca="1">_xll.BInterpol('Base CDI'!$H$4:$H$28,'Base CDI'!$I$4:$I$29,S1135,"Cubic","Extrapolate=Linear","MultiX=Average","Skip=True","Sort=True")</f>
        <v>12.990669133604914</v>
      </c>
    </row>
    <row r="1136" spans="16:21" x14ac:dyDescent="0.25">
      <c r="P1136" s="10">
        <v>36165</v>
      </c>
      <c r="Q1136">
        <v>4.0341810000000002</v>
      </c>
      <c r="S1136" s="42">
        <f t="shared" ca="1" si="23"/>
        <v>47156</v>
      </c>
      <c r="T1136" s="43">
        <f ca="1">_xll.BInterpol('Base CDI'!$H$4:$H$28,'Base CDI'!$J$4:$J$29,S1136,"Cubic","Extrapolate=Linear","MultiX=Average","Skip=True","Sort=True")</f>
        <v>13.00068084655098</v>
      </c>
      <c r="U1136" s="43">
        <f ca="1">_xll.BInterpol('Base CDI'!$H$4:$H$28,'Base CDI'!$I$4:$I$29,S1136,"Cubic","Extrapolate=Linear","MultiX=Average","Skip=True","Sort=True")</f>
        <v>12.991153132695286</v>
      </c>
    </row>
    <row r="1137" spans="16:21" x14ac:dyDescent="0.25">
      <c r="P1137" s="10">
        <v>36166</v>
      </c>
      <c r="Q1137">
        <v>4.0382439999999997</v>
      </c>
      <c r="S1137" s="42">
        <f t="shared" ca="1" si="23"/>
        <v>47157</v>
      </c>
      <c r="T1137" s="43">
        <f ca="1">_xll.BInterpol('Base CDI'!$H$4:$H$28,'Base CDI'!$J$4:$J$29,S1137,"Cubic","Extrapolate=Linear","MultiX=Average","Skip=True","Sort=True")</f>
        <v>13.001155039091721</v>
      </c>
      <c r="U1137" s="43">
        <f ca="1">_xll.BInterpol('Base CDI'!$H$4:$H$28,'Base CDI'!$I$4:$I$29,S1137,"Cubic","Extrapolate=Linear","MultiX=Average","Skip=True","Sort=True")</f>
        <v>12.991638904007067</v>
      </c>
    </row>
    <row r="1138" spans="16:21" x14ac:dyDescent="0.25">
      <c r="P1138" s="10">
        <v>36167</v>
      </c>
      <c r="Q1138">
        <v>4.0423119999999999</v>
      </c>
      <c r="S1138" s="42">
        <f t="shared" ca="1" si="23"/>
        <v>47158</v>
      </c>
      <c r="T1138" s="43">
        <f ca="1">_xll.BInterpol('Base CDI'!$H$4:$H$28,'Base CDI'!$J$4:$J$29,S1138,"Cubic","Extrapolate=Linear","MultiX=Average","Skip=True","Sort=True")</f>
        <v>13.001631052810749</v>
      </c>
      <c r="U1138" s="43">
        <f ca="1">_xll.BInterpol('Base CDI'!$H$4:$H$28,'Base CDI'!$I$4:$I$29,S1138,"Cubic","Extrapolate=Linear","MultiX=Average","Skip=True","Sort=True")</f>
        <v>12.992126427677308</v>
      </c>
    </row>
    <row r="1139" spans="16:21" x14ac:dyDescent="0.25">
      <c r="P1139" s="10">
        <v>36168</v>
      </c>
      <c r="Q1139">
        <v>4.0464019999999996</v>
      </c>
      <c r="S1139" s="42">
        <f t="shared" ca="1" si="23"/>
        <v>47159</v>
      </c>
      <c r="T1139" s="43">
        <f ca="1">_xll.BInterpol('Base CDI'!$H$4:$H$28,'Base CDI'!$J$4:$J$29,S1139,"Cubic","Extrapolate=Linear","MultiX=Average","Skip=True","Sort=True")</f>
        <v>13.002108866705195</v>
      </c>
      <c r="U1139" s="43">
        <f ca="1">_xll.BInterpol('Base CDI'!$H$4:$H$28,'Base CDI'!$I$4:$I$29,S1139,"Cubic","Extrapolate=Linear","MultiX=Average","Skip=True","Sort=True")</f>
        <v>12.99261568384307</v>
      </c>
    </row>
    <row r="1140" spans="16:21" x14ac:dyDescent="0.25">
      <c r="P1140" s="10">
        <v>36171</v>
      </c>
      <c r="Q1140">
        <v>4.0504980000000002</v>
      </c>
      <c r="S1140" s="42">
        <f t="shared" ca="1" si="23"/>
        <v>47160</v>
      </c>
      <c r="T1140" s="43">
        <f ca="1">_xll.BInterpol('Base CDI'!$H$4:$H$28,'Base CDI'!$J$4:$J$29,S1140,"Cubic","Extrapolate=Linear","MultiX=Average","Skip=True","Sort=True")</f>
        <v>13.002588459772193</v>
      </c>
      <c r="U1140" s="43">
        <f ca="1">_xll.BInterpol('Base CDI'!$H$4:$H$28,'Base CDI'!$I$4:$I$29,S1140,"Cubic","Extrapolate=Linear","MultiX=Average","Skip=True","Sort=True")</f>
        <v>12.993106652641409</v>
      </c>
    </row>
    <row r="1141" spans="16:21" x14ac:dyDescent="0.25">
      <c r="P1141" s="10">
        <v>36172</v>
      </c>
      <c r="Q1141">
        <v>4.0546249999999997</v>
      </c>
      <c r="S1141" s="42">
        <f t="shared" ca="1" si="23"/>
        <v>47161</v>
      </c>
      <c r="T1141" s="43">
        <f ca="1">_xll.BInterpol('Base CDI'!$H$4:$H$28,'Base CDI'!$J$4:$J$29,S1141,"Cubic","Extrapolate=Linear","MultiX=Average","Skip=True","Sort=True")</f>
        <v>13.00306981100888</v>
      </c>
      <c r="U1141" s="43">
        <f ca="1">_xll.BInterpol('Base CDI'!$H$4:$H$28,'Base CDI'!$I$4:$I$29,S1141,"Cubic","Extrapolate=Linear","MultiX=Average","Skip=True","Sort=True")</f>
        <v>12.993599314209378</v>
      </c>
    </row>
    <row r="1142" spans="16:21" x14ac:dyDescent="0.25">
      <c r="P1142" s="10">
        <v>36173</v>
      </c>
      <c r="Q1142">
        <v>4.0587400000000002</v>
      </c>
      <c r="S1142" s="42">
        <f t="shared" ca="1" si="23"/>
        <v>47162</v>
      </c>
      <c r="T1142" s="43">
        <f ca="1">_xll.BInterpol('Base CDI'!$H$4:$H$28,'Base CDI'!$J$4:$J$29,S1142,"Cubic","Extrapolate=Linear","MultiX=Average","Skip=True","Sort=True")</f>
        <v>13.003552899412385</v>
      </c>
      <c r="U1142" s="43">
        <f ca="1">_xll.BInterpol('Base CDI'!$H$4:$H$28,'Base CDI'!$I$4:$I$29,S1142,"Cubic","Extrapolate=Linear","MultiX=Average","Skip=True","Sort=True")</f>
        <v>12.994093648684036</v>
      </c>
    </row>
    <row r="1143" spans="16:21" x14ac:dyDescent="0.25">
      <c r="P1143" s="10">
        <v>36174</v>
      </c>
      <c r="Q1143">
        <v>4.0629280000000003</v>
      </c>
      <c r="S1143" s="42">
        <f t="shared" ca="1" si="23"/>
        <v>47163</v>
      </c>
      <c r="T1143" s="43">
        <f ca="1">_xll.BInterpol('Base CDI'!$H$4:$H$28,'Base CDI'!$J$4:$J$29,S1143,"Cubic","Extrapolate=Linear","MultiX=Average","Skip=True","Sort=True")</f>
        <v>13.004037703979847</v>
      </c>
      <c r="U1143" s="43">
        <f ca="1">_xll.BInterpol('Base CDI'!$H$4:$H$28,'Base CDI'!$I$4:$I$29,S1143,"Cubic","Extrapolate=Linear","MultiX=Average","Skip=True","Sort=True")</f>
        <v>12.99458963620244</v>
      </c>
    </row>
    <row r="1144" spans="16:21" x14ac:dyDescent="0.25">
      <c r="P1144" s="10">
        <v>36175</v>
      </c>
      <c r="Q1144">
        <v>4.0671210000000002</v>
      </c>
      <c r="S1144" s="42">
        <f t="shared" ca="1" si="23"/>
        <v>47164</v>
      </c>
      <c r="T1144" s="43">
        <f ca="1">_xll.BInterpol('Base CDI'!$H$4:$H$28,'Base CDI'!$J$4:$J$29,S1144,"Cubic","Extrapolate=Linear","MultiX=Average","Skip=True","Sort=True")</f>
        <v>13.004524203708398</v>
      </c>
      <c r="U1144" s="43">
        <f ca="1">_xll.BInterpol('Base CDI'!$H$4:$H$28,'Base CDI'!$I$4:$I$29,S1144,"Cubic","Extrapolate=Linear","MultiX=Average","Skip=True","Sort=True")</f>
        <v>12.995087256901645</v>
      </c>
    </row>
    <row r="1145" spans="16:21" x14ac:dyDescent="0.25">
      <c r="P1145" s="10">
        <v>36178</v>
      </c>
      <c r="Q1145">
        <v>4.071332</v>
      </c>
      <c r="S1145" s="42">
        <f t="shared" ca="1" si="23"/>
        <v>47165</v>
      </c>
      <c r="T1145" s="43">
        <f ca="1">_xll.BInterpol('Base CDI'!$H$4:$H$28,'Base CDI'!$J$4:$J$29,S1145,"Cubic","Extrapolate=Linear","MultiX=Average","Skip=True","Sort=True")</f>
        <v>13.00501237759517</v>
      </c>
      <c r="U1145" s="43">
        <f ca="1">_xll.BInterpol('Base CDI'!$H$4:$H$28,'Base CDI'!$I$4:$I$29,S1145,"Cubic","Extrapolate=Linear","MultiX=Average","Skip=True","Sort=True")</f>
        <v>12.995586490918708</v>
      </c>
    </row>
    <row r="1146" spans="16:21" x14ac:dyDescent="0.25">
      <c r="P1146" s="10">
        <v>36179</v>
      </c>
      <c r="Q1146">
        <v>4.0755319999999999</v>
      </c>
      <c r="S1146" s="42">
        <f t="shared" ca="1" si="23"/>
        <v>47166</v>
      </c>
      <c r="T1146" s="43">
        <f ca="1">_xll.BInterpol('Base CDI'!$H$4:$H$28,'Base CDI'!$J$4:$J$29,S1146,"Cubic","Extrapolate=Linear","MultiX=Average","Skip=True","Sort=True")</f>
        <v>13.005502204637301</v>
      </c>
      <c r="U1146" s="43">
        <f ca="1">_xll.BInterpol('Base CDI'!$H$4:$H$28,'Base CDI'!$I$4:$I$29,S1146,"Cubic","Extrapolate=Linear","MultiX=Average","Skip=True","Sort=True")</f>
        <v>12.996087318390686</v>
      </c>
    </row>
    <row r="1147" spans="16:21" x14ac:dyDescent="0.25">
      <c r="P1147" s="10">
        <v>36180</v>
      </c>
      <c r="Q1147">
        <v>4.0800049999999999</v>
      </c>
      <c r="S1147" s="42">
        <f t="shared" ca="1" si="23"/>
        <v>47167</v>
      </c>
      <c r="T1147" s="43">
        <f ca="1">_xll.BInterpol('Base CDI'!$H$4:$H$28,'Base CDI'!$J$4:$J$29,S1147,"Cubic","Extrapolate=Linear","MultiX=Average","Skip=True","Sort=True")</f>
        <v>13.005993663831921</v>
      </c>
      <c r="U1147" s="43">
        <f ca="1">_xll.BInterpol('Base CDI'!$H$4:$H$28,'Base CDI'!$I$4:$I$29,S1147,"Cubic","Extrapolate=Linear","MultiX=Average","Skip=True","Sort=True")</f>
        <v>12.996589719454635</v>
      </c>
    </row>
    <row r="1148" spans="16:21" x14ac:dyDescent="0.25">
      <c r="P1148" s="10">
        <v>36181</v>
      </c>
      <c r="Q1148">
        <v>4.084543</v>
      </c>
      <c r="S1148" s="42">
        <f t="shared" ca="1" si="23"/>
        <v>47168</v>
      </c>
      <c r="T1148" s="43">
        <f ca="1">_xll.BInterpol('Base CDI'!$H$4:$H$28,'Base CDI'!$J$4:$J$29,S1148,"Cubic","Extrapolate=Linear","MultiX=Average","Skip=True","Sort=True")</f>
        <v>13.006486734176166</v>
      </c>
      <c r="U1148" s="43">
        <f ca="1">_xll.BInterpol('Base CDI'!$H$4:$H$28,'Base CDI'!$I$4:$I$29,S1148,"Cubic","Extrapolate=Linear","MultiX=Average","Skip=True","Sort=True")</f>
        <v>12.997093674247608</v>
      </c>
    </row>
    <row r="1149" spans="16:21" x14ac:dyDescent="0.25">
      <c r="P1149" s="10">
        <v>36182</v>
      </c>
      <c r="Q1149">
        <v>4.0890979999999999</v>
      </c>
      <c r="S1149" s="42">
        <f t="shared" ca="1" si="23"/>
        <v>47169</v>
      </c>
      <c r="T1149" s="43">
        <f ca="1">_xll.BInterpol('Base CDI'!$H$4:$H$28,'Base CDI'!$J$4:$J$29,S1149,"Cubic","Extrapolate=Linear","MultiX=Average","Skip=True","Sort=True")</f>
        <v>13.006981394667172</v>
      </c>
      <c r="U1149" s="43">
        <f ca="1">_xll.BInterpol('Base CDI'!$H$4:$H$28,'Base CDI'!$I$4:$I$29,S1149,"Cubic","Extrapolate=Linear","MultiX=Average","Skip=True","Sort=True")</f>
        <v>12.997599162906667</v>
      </c>
    </row>
    <row r="1150" spans="16:21" x14ac:dyDescent="0.25">
      <c r="P1150" s="10">
        <v>36185</v>
      </c>
      <c r="Q1150">
        <v>4.0936430000000001</v>
      </c>
      <c r="S1150" s="42">
        <f t="shared" ca="1" si="23"/>
        <v>47170</v>
      </c>
      <c r="T1150" s="43">
        <f ca="1">_xll.BInterpol('Base CDI'!$H$4:$H$28,'Base CDI'!$J$4:$J$29,S1150,"Cubic","Extrapolate=Linear","MultiX=Average","Skip=True","Sort=True")</f>
        <v>13.007477624302068</v>
      </c>
      <c r="U1150" s="43">
        <f ca="1">_xll.BInterpol('Base CDI'!$H$4:$H$28,'Base CDI'!$I$4:$I$29,S1150,"Cubic","Extrapolate=Linear","MultiX=Average","Skip=True","Sort=True")</f>
        <v>12.998106165568865</v>
      </c>
    </row>
    <row r="1151" spans="16:21" x14ac:dyDescent="0.25">
      <c r="P1151" s="10">
        <v>36186</v>
      </c>
      <c r="Q1151">
        <v>4.0981889999999996</v>
      </c>
      <c r="S1151" s="42">
        <f t="shared" ca="1" si="23"/>
        <v>47171</v>
      </c>
      <c r="T1151" s="43">
        <f ca="1">_xll.BInterpol('Base CDI'!$H$4:$H$28,'Base CDI'!$J$4:$J$29,S1151,"Cubic","Extrapolate=Linear","MultiX=Average","Skip=True","Sort=True")</f>
        <v>13.007975402077991</v>
      </c>
      <c r="U1151" s="43">
        <f ca="1">_xll.BInterpol('Base CDI'!$H$4:$H$28,'Base CDI'!$I$4:$I$29,S1151,"Cubic","Extrapolate=Linear","MultiX=Average","Skip=True","Sort=True")</f>
        <v>12.99861466237126</v>
      </c>
    </row>
    <row r="1152" spans="16:21" x14ac:dyDescent="0.25">
      <c r="P1152" s="10">
        <v>36187</v>
      </c>
      <c r="Q1152">
        <v>4.1027360000000002</v>
      </c>
      <c r="S1152" s="42">
        <f t="shared" ca="1" si="23"/>
        <v>47172</v>
      </c>
      <c r="T1152" s="43">
        <f ca="1">_xll.BInterpol('Base CDI'!$H$4:$H$28,'Base CDI'!$J$4:$J$29,S1152,"Cubic","Extrapolate=Linear","MultiX=Average","Skip=True","Sort=True")</f>
        <v>13.008474706992073</v>
      </c>
      <c r="U1152" s="43">
        <f ca="1">_xll.BInterpol('Base CDI'!$H$4:$H$28,'Base CDI'!$I$4:$I$29,S1152,"Cubic","Extrapolate=Linear","MultiX=Average","Skip=True","Sort=True")</f>
        <v>12.999124633450908</v>
      </c>
    </row>
    <row r="1153" spans="16:21" x14ac:dyDescent="0.25">
      <c r="P1153" s="10">
        <v>36188</v>
      </c>
      <c r="Q1153">
        <v>4.107634</v>
      </c>
      <c r="S1153" s="42">
        <f t="shared" ca="1" si="23"/>
        <v>47173</v>
      </c>
      <c r="T1153" s="43">
        <f ca="1">_xll.BInterpol('Base CDI'!$H$4:$H$28,'Base CDI'!$J$4:$J$29,S1153,"Cubic","Extrapolate=Linear","MultiX=Average","Skip=True","Sort=True")</f>
        <v>13.008975518041453</v>
      </c>
      <c r="U1153" s="43">
        <f ca="1">_xll.BInterpol('Base CDI'!$H$4:$H$28,'Base CDI'!$I$4:$I$29,S1153,"Cubic","Extrapolate=Linear","MultiX=Average","Skip=True","Sort=True")</f>
        <v>12.999636058944864</v>
      </c>
    </row>
    <row r="1154" spans="16:21" x14ac:dyDescent="0.25">
      <c r="P1154" s="10">
        <v>36189</v>
      </c>
      <c r="Q1154">
        <v>4.1125569999999998</v>
      </c>
      <c r="S1154" s="42">
        <f t="shared" ca="1" si="23"/>
        <v>47174</v>
      </c>
      <c r="T1154" s="43">
        <f ca="1">_xll.BInterpol('Base CDI'!$H$4:$H$28,'Base CDI'!$J$4:$J$29,S1154,"Cubic","Extrapolate=Linear","MultiX=Average","Skip=True","Sort=True")</f>
        <v>13.009477814223258</v>
      </c>
      <c r="U1154" s="43">
        <f ca="1">_xll.BInterpol('Base CDI'!$H$4:$H$28,'Base CDI'!$I$4:$I$29,S1154,"Cubic","Extrapolate=Linear","MultiX=Average","Skip=True","Sort=True")</f>
        <v>13.000148918990185</v>
      </c>
    </row>
    <row r="1155" spans="16:21" x14ac:dyDescent="0.25">
      <c r="P1155" s="10">
        <v>36192</v>
      </c>
      <c r="Q1155">
        <v>4.1177429999999999</v>
      </c>
      <c r="S1155" s="42">
        <f t="shared" ca="1" si="23"/>
        <v>47175</v>
      </c>
      <c r="T1155" s="43">
        <f ca="1">_xll.BInterpol('Base CDI'!$H$4:$H$28,'Base CDI'!$J$4:$J$29,S1155,"Cubic","Extrapolate=Linear","MultiX=Average","Skip=True","Sort=True")</f>
        <v>13.009981574534628</v>
      </c>
      <c r="U1155" s="43">
        <f ca="1">_xll.BInterpol('Base CDI'!$H$4:$H$28,'Base CDI'!$I$4:$I$29,S1155,"Cubic","Extrapolate=Linear","MultiX=Average","Skip=True","Sort=True")</f>
        <v>13.000663193723929</v>
      </c>
    </row>
    <row r="1156" spans="16:21" x14ac:dyDescent="0.25">
      <c r="P1156" s="10">
        <v>36193</v>
      </c>
      <c r="Q1156">
        <v>4.1231939999999998</v>
      </c>
      <c r="S1156" s="42">
        <f t="shared" ca="1" si="23"/>
        <v>47176</v>
      </c>
      <c r="T1156" s="43">
        <f ca="1">_xll.BInterpol('Base CDI'!$H$4:$H$28,'Base CDI'!$J$4:$J$29,S1156,"Cubic","Extrapolate=Linear","MultiX=Average","Skip=True","Sort=True")</f>
        <v>13.010486777972693</v>
      </c>
      <c r="U1156" s="43">
        <f ca="1">_xll.BInterpol('Base CDI'!$H$4:$H$28,'Base CDI'!$I$4:$I$29,S1156,"Cubic","Extrapolate=Linear","MultiX=Average","Skip=True","Sort=True")</f>
        <v>13.001178863283149</v>
      </c>
    </row>
    <row r="1157" spans="16:21" x14ac:dyDescent="0.25">
      <c r="P1157" s="10">
        <v>36194</v>
      </c>
      <c r="Q1157">
        <v>4.1285069999999999</v>
      </c>
      <c r="S1157" s="42">
        <f t="shared" ca="1" si="23"/>
        <v>47177</v>
      </c>
      <c r="T1157" s="43">
        <f ca="1">_xll.BInterpol('Base CDI'!$H$4:$H$28,'Base CDI'!$J$4:$J$29,S1157,"Cubic","Extrapolate=Linear","MultiX=Average","Skip=True","Sort=True")</f>
        <v>13.01099340353459</v>
      </c>
      <c r="U1157" s="43">
        <f ca="1">_xll.BInterpol('Base CDI'!$H$4:$H$28,'Base CDI'!$I$4:$I$29,S1157,"Cubic","Extrapolate=Linear","MultiX=Average","Skip=True","Sort=True")</f>
        <v>13.001695907804905</v>
      </c>
    </row>
    <row r="1158" spans="16:21" x14ac:dyDescent="0.25">
      <c r="P1158" s="10">
        <v>36195</v>
      </c>
      <c r="Q1158">
        <v>4.1338179999999998</v>
      </c>
      <c r="S1158" s="42">
        <f t="shared" ca="1" si="23"/>
        <v>47178</v>
      </c>
      <c r="T1158" s="43">
        <f ca="1">_xll.BInterpol('Base CDI'!$H$4:$H$28,'Base CDI'!$J$4:$J$29,S1158,"Cubic","Extrapolate=Linear","MultiX=Average","Skip=True","Sort=True")</f>
        <v>13.01150143021745</v>
      </c>
      <c r="U1158" s="43">
        <f ca="1">_xll.BInterpol('Base CDI'!$H$4:$H$28,'Base CDI'!$I$4:$I$29,S1158,"Cubic","Extrapolate=Linear","MultiX=Average","Skip=True","Sort=True")</f>
        <v>13.002214307426252</v>
      </c>
    </row>
    <row r="1159" spans="16:21" x14ac:dyDescent="0.25">
      <c r="P1159" s="10">
        <v>36196</v>
      </c>
      <c r="Q1159">
        <v>4.1391359999999997</v>
      </c>
      <c r="S1159" s="42">
        <f t="shared" ca="1" si="23"/>
        <v>47179</v>
      </c>
      <c r="T1159" s="43">
        <f ca="1">_xll.BInterpol('Base CDI'!$H$4:$H$28,'Base CDI'!$J$4:$J$29,S1159,"Cubic","Extrapolate=Linear","MultiX=Average","Skip=True","Sort=True")</f>
        <v>13.012010837018408</v>
      </c>
      <c r="U1159" s="43">
        <f ca="1">_xll.BInterpol('Base CDI'!$H$4:$H$28,'Base CDI'!$I$4:$I$29,S1159,"Cubic","Extrapolate=Linear","MultiX=Average","Skip=True","Sort=True")</f>
        <v>13.002734042284247</v>
      </c>
    </row>
    <row r="1160" spans="16:21" x14ac:dyDescent="0.25">
      <c r="P1160" s="10">
        <v>36199</v>
      </c>
      <c r="Q1160">
        <v>4.1444640000000001</v>
      </c>
      <c r="S1160" s="42">
        <f t="shared" ca="1" si="23"/>
        <v>47180</v>
      </c>
      <c r="T1160" s="43">
        <f ca="1">_xll.BInterpol('Base CDI'!$H$4:$H$28,'Base CDI'!$J$4:$J$29,S1160,"Cubic","Extrapolate=Linear","MultiX=Average","Skip=True","Sort=True")</f>
        <v>13.012521602934598</v>
      </c>
      <c r="U1160" s="43">
        <f ca="1">_xll.BInterpol('Base CDI'!$H$4:$H$28,'Base CDI'!$I$4:$I$29,S1160,"Cubic","Extrapolate=Linear","MultiX=Average","Skip=True","Sort=True")</f>
        <v>13.003255092515944</v>
      </c>
    </row>
    <row r="1161" spans="16:21" x14ac:dyDescent="0.25">
      <c r="P1161" s="10">
        <v>36200</v>
      </c>
      <c r="Q1161">
        <v>4.1498039999999996</v>
      </c>
      <c r="S1161" s="42">
        <f t="shared" ca="1" si="23"/>
        <v>47181</v>
      </c>
      <c r="T1161" s="43">
        <f ca="1">_xll.BInterpol('Base CDI'!$H$4:$H$28,'Base CDI'!$J$4:$J$29,S1161,"Cubic","Extrapolate=Linear","MultiX=Average","Skip=True","Sort=True")</f>
        <v>13.013033706963155</v>
      </c>
      <c r="U1161" s="43">
        <f ca="1">_xll.BInterpol('Base CDI'!$H$4:$H$28,'Base CDI'!$I$4:$I$29,S1161,"Cubic","Extrapolate=Linear","MultiX=Average","Skip=True","Sort=True")</f>
        <v>13.003777438258403</v>
      </c>
    </row>
    <row r="1162" spans="16:21" x14ac:dyDescent="0.25">
      <c r="P1162" s="10">
        <v>36201</v>
      </c>
      <c r="Q1162">
        <v>4.1551520000000002</v>
      </c>
      <c r="S1162" s="42">
        <f t="shared" ca="1" si="23"/>
        <v>47182</v>
      </c>
      <c r="T1162" s="43">
        <f ca="1">_xll.BInterpol('Base CDI'!$H$4:$H$28,'Base CDI'!$J$4:$J$29,S1162,"Cubic","Extrapolate=Linear","MultiX=Average","Skip=True","Sort=True")</f>
        <v>13.013547128101212</v>
      </c>
      <c r="U1162" s="43">
        <f ca="1">_xll.BInterpol('Base CDI'!$H$4:$H$28,'Base CDI'!$I$4:$I$29,S1162,"Cubic","Extrapolate=Linear","MultiX=Average","Skip=True","Sort=True")</f>
        <v>13.004301059648677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4">S1162+1</f>
        <v>47183</v>
      </c>
      <c r="T1163" s="43">
        <f ca="1">_xll.BInterpol('Base CDI'!$H$4:$H$28,'Base CDI'!$J$4:$J$29,S1163,"Cubic","Extrapolate=Linear","MultiX=Average","Skip=True","Sort=True")</f>
        <v>13.014061845345903</v>
      </c>
      <c r="U1163" s="43">
        <f ca="1">_xll.BInterpol('Base CDI'!$H$4:$H$28,'Base CDI'!$I$4:$I$29,S1163,"Cubic","Extrapolate=Linear","MultiX=Average","Skip=True","Sort=True")</f>
        <v>13.004825936823824</v>
      </c>
    </row>
    <row r="1164" spans="16:21" x14ac:dyDescent="0.25">
      <c r="P1164" s="10">
        <v>36203</v>
      </c>
      <c r="Q1164">
        <v>4.1658739999999996</v>
      </c>
      <c r="S1164" s="42">
        <f t="shared" ca="1" si="24"/>
        <v>47184</v>
      </c>
      <c r="T1164" s="43">
        <f ca="1">_xll.BInterpol('Base CDI'!$H$4:$H$28,'Base CDI'!$J$4:$J$29,S1164,"Cubic","Extrapolate=Linear","MultiX=Average","Skip=True","Sort=True")</f>
        <v>13.014577837694363</v>
      </c>
      <c r="U1164" s="43">
        <f ca="1">_xll.BInterpol('Base CDI'!$H$4:$H$28,'Base CDI'!$I$4:$I$29,S1164,"Cubic","Extrapolate=Linear","MultiX=Average","Skip=True","Sort=True")</f>
        <v>13.005352049920901</v>
      </c>
    </row>
    <row r="1165" spans="16:21" x14ac:dyDescent="0.25">
      <c r="P1165" s="10">
        <v>36208</v>
      </c>
      <c r="Q1165">
        <v>4.1712480000000003</v>
      </c>
      <c r="S1165" s="42">
        <f t="shared" ca="1" si="24"/>
        <v>47185</v>
      </c>
      <c r="T1165" s="43">
        <f ca="1">_xll.BInterpol('Base CDI'!$H$4:$H$28,'Base CDI'!$J$4:$J$29,S1165,"Cubic","Extrapolate=Linear","MultiX=Average","Skip=True","Sort=True")</f>
        <v>13.015095084143724</v>
      </c>
      <c r="U1165" s="43">
        <f ca="1">_xll.BInterpol('Base CDI'!$H$4:$H$28,'Base CDI'!$I$4:$I$29,S1165,"Cubic","Extrapolate=Linear","MultiX=Average","Skip=True","Sort=True")</f>
        <v>13.005879379076964</v>
      </c>
    </row>
    <row r="1166" spans="16:21" x14ac:dyDescent="0.25">
      <c r="P1166" s="10">
        <v>36209</v>
      </c>
      <c r="Q1166">
        <v>4.1766269999999999</v>
      </c>
      <c r="S1166" s="42">
        <f t="shared" ca="1" si="24"/>
        <v>47186</v>
      </c>
      <c r="T1166" s="43">
        <f ca="1">_xll.BInterpol('Base CDI'!$H$4:$H$28,'Base CDI'!$J$4:$J$29,S1166,"Cubic","Extrapolate=Linear","MultiX=Average","Skip=True","Sort=True")</f>
        <v>13.015613563691121</v>
      </c>
      <c r="U1166" s="43">
        <f ca="1">_xll.BInterpol('Base CDI'!$H$4:$H$28,'Base CDI'!$I$4:$I$29,S1166,"Cubic","Extrapolate=Linear","MultiX=Average","Skip=True","Sort=True")</f>
        <v>13.006407904429068</v>
      </c>
    </row>
    <row r="1167" spans="16:21" x14ac:dyDescent="0.25">
      <c r="P1167" s="10">
        <v>36210</v>
      </c>
      <c r="Q1167">
        <v>4.1820139999999997</v>
      </c>
      <c r="S1167" s="42">
        <f t="shared" ca="1" si="24"/>
        <v>47187</v>
      </c>
      <c r="T1167" s="43">
        <f ca="1">_xll.BInterpol('Base CDI'!$H$4:$H$28,'Base CDI'!$J$4:$J$29,S1167,"Cubic","Extrapolate=Linear","MultiX=Average","Skip=True","Sort=True")</f>
        <v>13.016133255333688</v>
      </c>
      <c r="U1167" s="43">
        <f ca="1">_xll.BInterpol('Base CDI'!$H$4:$H$28,'Base CDI'!$I$4:$I$29,S1167,"Cubic","Extrapolate=Linear","MultiX=Average","Skip=True","Sort=True")</f>
        <v>13.006937606114271</v>
      </c>
    </row>
    <row r="1168" spans="16:21" x14ac:dyDescent="0.25">
      <c r="P1168" s="10">
        <v>36213</v>
      </c>
      <c r="Q1168">
        <v>4.1874070000000003</v>
      </c>
      <c r="S1168" s="42">
        <f t="shared" ca="1" si="24"/>
        <v>47188</v>
      </c>
      <c r="T1168" s="43">
        <f ca="1">_xll.BInterpol('Base CDI'!$H$4:$H$28,'Base CDI'!$J$4:$J$29,S1168,"Cubic","Extrapolate=Linear","MultiX=Average","Skip=True","Sort=True")</f>
        <v>13.01665413806856</v>
      </c>
      <c r="U1168" s="43">
        <f ca="1">_xll.BInterpol('Base CDI'!$H$4:$H$28,'Base CDI'!$I$4:$I$29,S1168,"Cubic","Extrapolate=Linear","MultiX=Average","Skip=True","Sort=True")</f>
        <v>13.007468464269628</v>
      </c>
    </row>
    <row r="1169" spans="16:21" x14ac:dyDescent="0.25">
      <c r="P1169" s="10">
        <v>36214</v>
      </c>
      <c r="Q1169">
        <v>4.1928070000000002</v>
      </c>
      <c r="S1169" s="42">
        <f t="shared" ca="1" si="24"/>
        <v>47189</v>
      </c>
      <c r="T1169" s="43">
        <f ca="1">_xll.BInterpol('Base CDI'!$H$4:$H$28,'Base CDI'!$J$4:$J$29,S1169,"Cubic","Extrapolate=Linear","MultiX=Average","Skip=True","Sort=True")</f>
        <v>13.017176190892869</v>
      </c>
      <c r="U1169" s="43">
        <f ca="1">_xll.BInterpol('Base CDI'!$H$4:$H$28,'Base CDI'!$I$4:$I$29,S1169,"Cubic","Extrapolate=Linear","MultiX=Average","Skip=True","Sort=True")</f>
        <v>13.008000459032196</v>
      </c>
    </row>
    <row r="1170" spans="16:21" x14ac:dyDescent="0.25">
      <c r="P1170" s="10">
        <v>36215</v>
      </c>
      <c r="Q1170">
        <v>4.1982140000000001</v>
      </c>
      <c r="S1170" s="42">
        <f t="shared" ca="1" si="24"/>
        <v>47190</v>
      </c>
      <c r="T1170" s="43">
        <f ca="1">_xll.BInterpol('Base CDI'!$H$4:$H$28,'Base CDI'!$J$4:$J$29,S1170,"Cubic","Extrapolate=Linear","MultiX=Average","Skip=True","Sort=True")</f>
        <v>13.017699392803751</v>
      </c>
      <c r="U1170" s="43">
        <f ca="1">_xll.BInterpol('Base CDI'!$H$4:$H$28,'Base CDI'!$I$4:$I$29,S1170,"Cubic","Extrapolate=Linear","MultiX=Average","Skip=True","Sort=True")</f>
        <v>13.008533570539033</v>
      </c>
    </row>
    <row r="1171" spans="16:21" x14ac:dyDescent="0.25">
      <c r="P1171" s="10">
        <v>36216</v>
      </c>
      <c r="Q1171">
        <v>4.203627</v>
      </c>
      <c r="S1171" s="42">
        <f t="shared" ca="1" si="24"/>
        <v>47191</v>
      </c>
      <c r="T1171" s="43">
        <f ca="1">_xll.BInterpol('Base CDI'!$H$4:$H$28,'Base CDI'!$J$4:$J$29,S1171,"Cubic","Extrapolate=Linear","MultiX=Average","Skip=True","Sort=True")</f>
        <v>13.018223722798338</v>
      </c>
      <c r="U1171" s="43">
        <f ca="1">_xll.BInterpol('Base CDI'!$H$4:$H$28,'Base CDI'!$I$4:$I$29,S1171,"Cubic","Extrapolate=Linear","MultiX=Average","Skip=True","Sort=True")</f>
        <v>13.009067778927193</v>
      </c>
    </row>
    <row r="1172" spans="16:21" x14ac:dyDescent="0.25">
      <c r="P1172" s="10">
        <v>36217</v>
      </c>
      <c r="Q1172">
        <v>4.2090449999999997</v>
      </c>
      <c r="S1172" s="42">
        <f t="shared" ca="1" si="24"/>
        <v>47192</v>
      </c>
      <c r="T1172" s="43">
        <f ca="1">_xll.BInterpol('Base CDI'!$H$4:$H$28,'Base CDI'!$J$4:$J$29,S1172,"Cubic","Extrapolate=Linear","MultiX=Average","Skip=True","Sort=True")</f>
        <v>13.018749159873764</v>
      </c>
      <c r="U1172" s="43">
        <f ca="1">_xll.BInterpol('Base CDI'!$H$4:$H$28,'Base CDI'!$I$4:$I$29,S1172,"Cubic","Extrapolate=Linear","MultiX=Average","Skip=True","Sort=True")</f>
        <v>13.009603064333735</v>
      </c>
    </row>
    <row r="1173" spans="16:21" x14ac:dyDescent="0.25">
      <c r="P1173" s="10">
        <v>36220</v>
      </c>
      <c r="Q1173">
        <v>4.2144779999999997</v>
      </c>
      <c r="S1173" s="42">
        <f t="shared" ca="1" si="24"/>
        <v>47193</v>
      </c>
      <c r="T1173" s="43">
        <f ca="1">_xll.BInterpol('Base CDI'!$H$4:$H$28,'Base CDI'!$J$4:$J$29,S1173,"Cubic","Extrapolate=Linear","MultiX=Average","Skip=True","Sort=True")</f>
        <v>13.019275683027164</v>
      </c>
      <c r="U1173" s="43">
        <f ca="1">_xll.BInterpol('Base CDI'!$H$4:$H$28,'Base CDI'!$I$4:$I$29,S1173,"Cubic","Extrapolate=Linear","MultiX=Average","Skip=True","Sort=True")</f>
        <v>13.010139406895712</v>
      </c>
    </row>
    <row r="1174" spans="16:21" x14ac:dyDescent="0.25">
      <c r="P1174" s="10">
        <v>36221</v>
      </c>
      <c r="Q1174">
        <v>4.2199200000000001</v>
      </c>
      <c r="S1174" s="42">
        <f t="shared" ca="1" si="24"/>
        <v>47194</v>
      </c>
      <c r="T1174" s="43">
        <f ca="1">_xll.BInterpol('Base CDI'!$H$4:$H$28,'Base CDI'!$J$4:$J$29,S1174,"Cubic","Extrapolate=Linear","MultiX=Average","Skip=True","Sort=True")</f>
        <v>13.019803271255672</v>
      </c>
      <c r="U1174" s="43">
        <f ca="1">_xll.BInterpol('Base CDI'!$H$4:$H$28,'Base CDI'!$I$4:$I$29,S1174,"Cubic","Extrapolate=Linear","MultiX=Average","Skip=True","Sort=True")</f>
        <v>13.010676786750183</v>
      </c>
    </row>
    <row r="1175" spans="16:21" x14ac:dyDescent="0.25">
      <c r="P1175" s="10">
        <v>36222</v>
      </c>
      <c r="Q1175">
        <v>4.225365</v>
      </c>
      <c r="S1175" s="42">
        <f t="shared" ca="1" si="24"/>
        <v>47195</v>
      </c>
      <c r="T1175" s="43">
        <f ca="1">_xll.BInterpol('Base CDI'!$H$4:$H$28,'Base CDI'!$J$4:$J$29,S1175,"Cubic","Extrapolate=Linear","MultiX=Average","Skip=True","Sort=True")</f>
        <v>13.020331903556423</v>
      </c>
      <c r="U1175" s="43">
        <f ca="1">_xll.BInterpol('Base CDI'!$H$4:$H$28,'Base CDI'!$I$4:$I$29,S1175,"Cubic","Extrapolate=Linear","MultiX=Average","Skip=True","Sort=True")</f>
        <v>13.011215184034203</v>
      </c>
    </row>
    <row r="1176" spans="16:21" x14ac:dyDescent="0.25">
      <c r="P1176" s="10">
        <v>36223</v>
      </c>
      <c r="Q1176">
        <v>4.2308190000000003</v>
      </c>
      <c r="S1176" s="42">
        <f t="shared" ca="1" si="24"/>
        <v>47196</v>
      </c>
      <c r="T1176" s="43">
        <f ca="1">_xll.BInterpol('Base CDI'!$H$4:$H$28,'Base CDI'!$J$4:$J$29,S1176,"Cubic","Extrapolate=Linear","MultiX=Average","Skip=True","Sort=True")</f>
        <v>13.020861558926548</v>
      </c>
      <c r="U1176" s="43">
        <f ca="1">_xll.BInterpol('Base CDI'!$H$4:$H$28,'Base CDI'!$I$4:$I$29,S1176,"Cubic","Extrapolate=Linear","MultiX=Average","Skip=True","Sort=True")</f>
        <v>13.01175457888483</v>
      </c>
    </row>
    <row r="1177" spans="16:21" x14ac:dyDescent="0.25">
      <c r="P1177" s="10">
        <v>36224</v>
      </c>
      <c r="Q1177">
        <v>4.2362929999999999</v>
      </c>
      <c r="S1177" s="42">
        <f t="shared" ca="1" si="24"/>
        <v>47197</v>
      </c>
      <c r="T1177" s="43">
        <f ca="1">_xll.BInterpol('Base CDI'!$H$4:$H$28,'Base CDI'!$J$4:$J$29,S1177,"Cubic","Extrapolate=Linear","MultiX=Average","Skip=True","Sort=True")</f>
        <v>13.021392216363184</v>
      </c>
      <c r="U1177" s="43">
        <f ca="1">_xll.BInterpol('Base CDI'!$H$4:$H$28,'Base CDI'!$I$4:$I$29,S1177,"Cubic","Extrapolate=Linear","MultiX=Average","Skip=True","Sort=True")</f>
        <v>13.012294951439117</v>
      </c>
    </row>
    <row r="1178" spans="16:21" x14ac:dyDescent="0.25">
      <c r="P1178" s="10">
        <v>36227</v>
      </c>
      <c r="Q1178">
        <v>4.2424590000000002</v>
      </c>
      <c r="S1178" s="42">
        <f t="shared" ca="1" si="24"/>
        <v>47198</v>
      </c>
      <c r="T1178" s="43">
        <f ca="1">_xll.BInterpol('Base CDI'!$H$4:$H$28,'Base CDI'!$J$4:$J$29,S1178,"Cubic","Extrapolate=Linear","MultiX=Average","Skip=True","Sort=True")</f>
        <v>13.021923854863461</v>
      </c>
      <c r="U1178" s="43">
        <f ca="1">_xll.BInterpol('Base CDI'!$H$4:$H$28,'Base CDI'!$I$4:$I$29,S1178,"Cubic","Extrapolate=Linear","MultiX=Average","Skip=True","Sort=True")</f>
        <v>13.012836281834124</v>
      </c>
    </row>
    <row r="1179" spans="16:21" x14ac:dyDescent="0.25">
      <c r="P1179" s="10">
        <v>36228</v>
      </c>
      <c r="Q1179">
        <v>4.2486360000000003</v>
      </c>
      <c r="S1179" s="42">
        <f t="shared" ca="1" si="24"/>
        <v>47199</v>
      </c>
      <c r="T1179" s="43">
        <f ca="1">_xll.BInterpol('Base CDI'!$H$4:$H$28,'Base CDI'!$J$4:$J$29,S1179,"Cubic","Extrapolate=Linear","MultiX=Average","Skip=True","Sort=True")</f>
        <v>13.022456453424518</v>
      </c>
      <c r="U1179" s="43">
        <f ca="1">_xll.BInterpol('Base CDI'!$H$4:$H$28,'Base CDI'!$I$4:$I$29,S1179,"Cubic","Extrapolate=Linear","MultiX=Average","Skip=True","Sort=True")</f>
        <v>13.013378550206907</v>
      </c>
    </row>
    <row r="1180" spans="16:21" x14ac:dyDescent="0.25">
      <c r="P1180" s="10">
        <v>36229</v>
      </c>
      <c r="Q1180">
        <v>4.2548079999999997</v>
      </c>
      <c r="S1180" s="42">
        <f t="shared" ca="1" si="24"/>
        <v>47200</v>
      </c>
      <c r="T1180" s="43">
        <f ca="1">_xll.BInterpol('Base CDI'!$H$4:$H$28,'Base CDI'!$J$4:$J$29,S1180,"Cubic","Extrapolate=Linear","MultiX=Average","Skip=True","Sort=True")</f>
        <v>13.022989991043486</v>
      </c>
      <c r="U1180" s="43">
        <f ca="1">_xll.BInterpol('Base CDI'!$H$4:$H$28,'Base CDI'!$I$4:$I$29,S1180,"Cubic","Extrapolate=Linear","MultiX=Average","Skip=True","Sort=True")</f>
        <v>13.01392173669452</v>
      </c>
    </row>
    <row r="1181" spans="16:21" x14ac:dyDescent="0.25">
      <c r="P1181" s="10">
        <v>36230</v>
      </c>
      <c r="Q1181">
        <v>4.2609909999999998</v>
      </c>
      <c r="S1181" s="42">
        <f t="shared" ca="1" si="24"/>
        <v>47201</v>
      </c>
      <c r="T1181" s="43">
        <f ca="1">_xll.BInterpol('Base CDI'!$H$4:$H$28,'Base CDI'!$J$4:$J$29,S1181,"Cubic","Extrapolate=Linear","MultiX=Average","Skip=True","Sort=True")</f>
        <v>13.023524446717499</v>
      </c>
      <c r="U1181" s="43">
        <f ca="1">_xll.BInterpol('Base CDI'!$H$4:$H$28,'Base CDI'!$I$4:$I$29,S1181,"Cubic","Extrapolate=Linear","MultiX=Average","Skip=True","Sort=True")</f>
        <v>13.014465821434023</v>
      </c>
    </row>
    <row r="1182" spans="16:21" x14ac:dyDescent="0.25">
      <c r="P1182" s="10">
        <v>36231</v>
      </c>
      <c r="Q1182">
        <v>4.2671999999999999</v>
      </c>
      <c r="S1182" s="42">
        <f t="shared" ca="1" si="24"/>
        <v>47202</v>
      </c>
      <c r="T1182" s="43">
        <f ca="1">_xll.BInterpol('Base CDI'!$H$4:$H$28,'Base CDI'!$J$4:$J$29,S1182,"Cubic","Extrapolate=Linear","MultiX=Average","Skip=True","Sort=True")</f>
        <v>13.024059799443693</v>
      </c>
      <c r="U1182" s="43">
        <f ca="1">_xll.BInterpol('Base CDI'!$H$4:$H$28,'Base CDI'!$I$4:$I$29,S1182,"Cubic","Extrapolate=Linear","MultiX=Average","Skip=True","Sort=True")</f>
        <v>13.015010784562469</v>
      </c>
    </row>
    <row r="1183" spans="16:21" x14ac:dyDescent="0.25">
      <c r="P1183" s="10">
        <v>36234</v>
      </c>
      <c r="Q1183">
        <v>4.2734139999999998</v>
      </c>
      <c r="S1183" s="42">
        <f t="shared" ca="1" si="24"/>
        <v>47203</v>
      </c>
      <c r="T1183" s="43">
        <f ca="1">_xll.BInterpol('Base CDI'!$H$4:$H$28,'Base CDI'!$J$4:$J$29,S1183,"Cubic","Extrapolate=Linear","MultiX=Average","Skip=True","Sort=True")</f>
        <v>13.024596028219198</v>
      </c>
      <c r="U1183" s="43">
        <f ca="1">_xll.BInterpol('Base CDI'!$H$4:$H$28,'Base CDI'!$I$4:$I$29,S1183,"Cubic","Extrapolate=Linear","MultiX=Average","Skip=True","Sort=True")</f>
        <v>13.015556606216915</v>
      </c>
    </row>
    <row r="1184" spans="16:21" x14ac:dyDescent="0.25">
      <c r="P1184" s="10">
        <v>36235</v>
      </c>
      <c r="Q1184">
        <v>4.2796339999999997</v>
      </c>
      <c r="S1184" s="42">
        <f t="shared" ca="1" si="24"/>
        <v>47204</v>
      </c>
      <c r="T1184" s="43">
        <f ca="1">_xll.BInterpol('Base CDI'!$H$4:$H$28,'Base CDI'!$J$4:$J$29,S1184,"Cubic","Extrapolate=Linear","MultiX=Average","Skip=True","Sort=True")</f>
        <v>13.025133112041152</v>
      </c>
      <c r="U1184" s="43">
        <f ca="1">_xll.BInterpol('Base CDI'!$H$4:$H$28,'Base CDI'!$I$4:$I$29,S1184,"Cubic","Extrapolate=Linear","MultiX=Average","Skip=True","Sort=True")</f>
        <v>13.016103266534419</v>
      </c>
    </row>
    <row r="1185" spans="16:21" x14ac:dyDescent="0.25">
      <c r="P1185" s="10">
        <v>36236</v>
      </c>
      <c r="Q1185">
        <v>4.2858590000000003</v>
      </c>
      <c r="S1185" s="42">
        <f t="shared" ca="1" si="24"/>
        <v>47205</v>
      </c>
      <c r="T1185" s="43">
        <f ca="1">_xll.BInterpol('Base CDI'!$H$4:$H$28,'Base CDI'!$J$4:$J$29,S1185,"Cubic","Extrapolate=Linear","MultiX=Average","Skip=True","Sort=True")</f>
        <v>13.025671029906686</v>
      </c>
      <c r="U1185" s="43">
        <f ca="1">_xll.BInterpol('Base CDI'!$H$4:$H$28,'Base CDI'!$I$4:$I$29,S1185,"Cubic","Extrapolate=Linear","MultiX=Average","Skip=True","Sort=True")</f>
        <v>13.016650745652036</v>
      </c>
    </row>
    <row r="1186" spans="16:21" x14ac:dyDescent="0.25">
      <c r="P1186" s="10">
        <v>36237</v>
      </c>
      <c r="Q1186">
        <v>4.2920990000000003</v>
      </c>
      <c r="S1186" s="42">
        <f t="shared" ca="1" si="24"/>
        <v>47206</v>
      </c>
      <c r="T1186" s="43">
        <f ca="1">_xll.BInterpol('Base CDI'!$H$4:$H$28,'Base CDI'!$J$4:$J$29,S1186,"Cubic","Extrapolate=Linear","MultiX=Average","Skip=True","Sort=True")</f>
        <v>13.026209760812936</v>
      </c>
      <c r="U1186" s="43">
        <f ca="1">_xll.BInterpol('Base CDI'!$H$4:$H$28,'Base CDI'!$I$4:$I$29,S1186,"Cubic","Extrapolate=Linear","MultiX=Average","Skip=True","Sort=True")</f>
        <v>13.017199023706823</v>
      </c>
    </row>
    <row r="1187" spans="16:21" x14ac:dyDescent="0.25">
      <c r="P1187" s="10">
        <v>36238</v>
      </c>
      <c r="Q1187">
        <v>4.2983549999999999</v>
      </c>
      <c r="S1187" s="42">
        <f t="shared" ca="1" si="24"/>
        <v>47207</v>
      </c>
      <c r="T1187" s="43">
        <f ca="1">_xll.BInterpol('Base CDI'!$H$4:$H$28,'Base CDI'!$J$4:$J$29,S1187,"Cubic","Extrapolate=Linear","MultiX=Average","Skip=True","Sort=True")</f>
        <v>13.026749283757036</v>
      </c>
      <c r="U1187" s="43">
        <f ca="1">_xll.BInterpol('Base CDI'!$H$4:$H$28,'Base CDI'!$I$4:$I$29,S1187,"Cubic","Extrapolate=Linear","MultiX=Average","Skip=True","Sort=True")</f>
        <v>13.017748080835835</v>
      </c>
    </row>
    <row r="1188" spans="16:21" x14ac:dyDescent="0.25">
      <c r="P1188" s="10">
        <v>36241</v>
      </c>
      <c r="Q1188">
        <v>4.3046100000000003</v>
      </c>
      <c r="S1188" s="42">
        <f t="shared" ca="1" si="24"/>
        <v>47208</v>
      </c>
      <c r="T1188" s="43">
        <f ca="1">_xll.BInterpol('Base CDI'!$H$4:$H$28,'Base CDI'!$J$4:$J$29,S1188,"Cubic","Extrapolate=Linear","MultiX=Average","Skip=True","Sort=True")</f>
        <v>13.027289577736118</v>
      </c>
      <c r="U1188" s="43">
        <f ca="1">_xll.BInterpol('Base CDI'!$H$4:$H$28,'Base CDI'!$I$4:$I$29,S1188,"Cubic","Extrapolate=Linear","MultiX=Average","Skip=True","Sort=True")</f>
        <v>13.018297897176131</v>
      </c>
    </row>
    <row r="1189" spans="16:21" x14ac:dyDescent="0.25">
      <c r="P1189" s="10">
        <v>36242</v>
      </c>
      <c r="Q1189">
        <v>4.310873</v>
      </c>
      <c r="S1189" s="42">
        <f t="shared" ca="1" si="24"/>
        <v>47209</v>
      </c>
      <c r="T1189" s="43">
        <f ca="1">_xll.BInterpol('Base CDI'!$H$4:$H$28,'Base CDI'!$J$4:$J$29,S1189,"Cubic","Extrapolate=Linear","MultiX=Average","Skip=True","Sort=True")</f>
        <v>13.027830621747318</v>
      </c>
      <c r="U1189" s="43">
        <f ca="1">_xll.BInterpol('Base CDI'!$H$4:$H$28,'Base CDI'!$I$4:$I$29,S1189,"Cubic","Extrapolate=Linear","MultiX=Average","Skip=True","Sort=True")</f>
        <v>13.018848452864766</v>
      </c>
    </row>
    <row r="1190" spans="16:21" x14ac:dyDescent="0.25">
      <c r="P1190" s="10">
        <v>36243</v>
      </c>
      <c r="Q1190">
        <v>4.3171419999999996</v>
      </c>
      <c r="S1190" s="42">
        <f t="shared" ca="1" si="24"/>
        <v>47210</v>
      </c>
      <c r="T1190" s="43">
        <f ca="1">_xll.BInterpol('Base CDI'!$H$4:$H$28,'Base CDI'!$J$4:$J$29,S1190,"Cubic","Extrapolate=Linear","MultiX=Average","Skip=True","Sort=True")</f>
        <v>13.02837239478777</v>
      </c>
      <c r="U1190" s="43">
        <f ca="1">_xll.BInterpol('Base CDI'!$H$4:$H$28,'Base CDI'!$I$4:$I$29,S1190,"Cubic","Extrapolate=Linear","MultiX=Average","Skip=True","Sort=True")</f>
        <v>13.019399728038795</v>
      </c>
    </row>
    <row r="1191" spans="16:21" x14ac:dyDescent="0.25">
      <c r="P1191" s="10">
        <v>36244</v>
      </c>
      <c r="Q1191">
        <v>4.3234240000000002</v>
      </c>
      <c r="S1191" s="42">
        <f t="shared" ca="1" si="24"/>
        <v>47211</v>
      </c>
      <c r="T1191" s="43">
        <f ca="1">_xll.BInterpol('Base CDI'!$H$4:$H$28,'Base CDI'!$J$4:$J$29,S1191,"Cubic","Extrapolate=Linear","MultiX=Average","Skip=True","Sort=True")</f>
        <v>13.028914875854605</v>
      </c>
      <c r="U1191" s="43">
        <f ca="1">_xll.BInterpol('Base CDI'!$H$4:$H$28,'Base CDI'!$I$4:$I$29,S1191,"Cubic","Extrapolate=Linear","MultiX=Average","Skip=True","Sort=True")</f>
        <v>13.019951702835279</v>
      </c>
    </row>
    <row r="1192" spans="16:21" x14ac:dyDescent="0.25">
      <c r="P1192" s="10">
        <v>36245</v>
      </c>
      <c r="Q1192">
        <v>4.3293629999999999</v>
      </c>
      <c r="S1192" s="42">
        <f t="shared" ca="1" si="24"/>
        <v>47212</v>
      </c>
      <c r="T1192" s="43">
        <f ca="1">_xll.BInterpol('Base CDI'!$H$4:$H$28,'Base CDI'!$J$4:$J$29,S1192,"Cubic","Extrapolate=Linear","MultiX=Average","Skip=True","Sort=True")</f>
        <v>13.02945804394496</v>
      </c>
      <c r="U1192" s="43">
        <f ca="1">_xll.BInterpol('Base CDI'!$H$4:$H$28,'Base CDI'!$I$4:$I$29,S1192,"Cubic","Extrapolate=Linear","MultiX=Average","Skip=True","Sort=True")</f>
        <v>13.020504357391268</v>
      </c>
    </row>
    <row r="1193" spans="16:21" x14ac:dyDescent="0.25">
      <c r="P1193" s="10">
        <v>36248</v>
      </c>
      <c r="Q1193">
        <v>4.3353080000000004</v>
      </c>
      <c r="S1193" s="42">
        <f t="shared" ca="1" si="24"/>
        <v>47213</v>
      </c>
      <c r="T1193" s="43">
        <f ca="1">_xll.BInterpol('Base CDI'!$H$4:$H$28,'Base CDI'!$J$4:$J$29,S1193,"Cubic","Extrapolate=Linear","MultiX=Average","Skip=True","Sort=True")</f>
        <v>13.030001878055968</v>
      </c>
      <c r="U1193" s="43">
        <f ca="1">_xll.BInterpol('Base CDI'!$H$4:$H$28,'Base CDI'!$I$4:$I$29,S1193,"Cubic","Extrapolate=Linear","MultiX=Average","Skip=True","Sort=True")</f>
        <v>13.021057671843822</v>
      </c>
    </row>
    <row r="1194" spans="16:21" x14ac:dyDescent="0.25">
      <c r="P1194" s="10">
        <v>36249</v>
      </c>
      <c r="Q1194">
        <v>4.3412600000000001</v>
      </c>
      <c r="S1194" s="42">
        <f t="shared" ca="1" si="24"/>
        <v>47214</v>
      </c>
      <c r="T1194" s="43">
        <f ca="1">_xll.BInterpol('Base CDI'!$H$4:$H$28,'Base CDI'!$J$4:$J$29,S1194,"Cubic","Extrapolate=Linear","MultiX=Average","Skip=True","Sort=True")</f>
        <v>13.030546357184763</v>
      </c>
      <c r="U1194" s="43">
        <f ca="1">_xll.BInterpol('Base CDI'!$H$4:$H$28,'Base CDI'!$I$4:$I$29,S1194,"Cubic","Extrapolate=Linear","MultiX=Average","Skip=True","Sort=True")</f>
        <v>13.021611626329998</v>
      </c>
    </row>
    <row r="1195" spans="16:21" x14ac:dyDescent="0.25">
      <c r="P1195" s="10">
        <v>36250</v>
      </c>
      <c r="Q1195">
        <v>4.3472169999999997</v>
      </c>
      <c r="S1195" s="42">
        <f t="shared" ca="1" si="24"/>
        <v>47215</v>
      </c>
      <c r="T1195" s="43">
        <f ca="1">_xll.BInterpol('Base CDI'!$H$4:$H$28,'Base CDI'!$J$4:$J$29,S1195,"Cubic","Extrapolate=Linear","MultiX=Average","Skip=True","Sort=True")</f>
        <v>13.031091460328479</v>
      </c>
      <c r="U1195" s="43">
        <f ca="1">_xll.BInterpol('Base CDI'!$H$4:$H$28,'Base CDI'!$I$4:$I$29,S1195,"Cubic","Extrapolate=Linear","MultiX=Average","Skip=True","Sort=True")</f>
        <v>13.022166200986851</v>
      </c>
    </row>
    <row r="1196" spans="16:21" x14ac:dyDescent="0.25">
      <c r="P1196" s="10">
        <v>36255</v>
      </c>
      <c r="Q1196">
        <v>4.3529330000000002</v>
      </c>
      <c r="S1196" s="42">
        <f t="shared" ca="1" si="24"/>
        <v>47216</v>
      </c>
      <c r="T1196" s="43">
        <f ca="1">_xll.BInterpol('Base CDI'!$H$4:$H$28,'Base CDI'!$J$4:$J$29,S1196,"Cubic","Extrapolate=Linear","MultiX=Average","Skip=True","Sort=True")</f>
        <v>13.03163716648425</v>
      </c>
      <c r="U1196" s="43">
        <f ca="1">_xll.BInterpol('Base CDI'!$H$4:$H$28,'Base CDI'!$I$4:$I$29,S1196,"Cubic","Extrapolate=Linear","MultiX=Average","Skip=True","Sort=True")</f>
        <v>13.022721375951438</v>
      </c>
    </row>
    <row r="1197" spans="16:21" x14ac:dyDescent="0.25">
      <c r="P1197" s="10">
        <v>36256</v>
      </c>
      <c r="Q1197">
        <v>4.3585849999999997</v>
      </c>
      <c r="S1197" s="42">
        <f t="shared" ca="1" si="24"/>
        <v>47217</v>
      </c>
      <c r="T1197" s="43">
        <f ca="1">_xll.BInterpol('Base CDI'!$H$4:$H$28,'Base CDI'!$J$4:$J$29,S1197,"Cubic","Extrapolate=Linear","MultiX=Average","Skip=True","Sort=True")</f>
        <v>13.032183454649211</v>
      </c>
      <c r="U1197" s="43">
        <f ca="1">_xll.BInterpol('Base CDI'!$H$4:$H$28,'Base CDI'!$I$4:$I$29,S1197,"Cubic","Extrapolate=Linear","MultiX=Average","Skip=True","Sort=True")</f>
        <v>13.023277131360814</v>
      </c>
    </row>
    <row r="1198" spans="16:21" x14ac:dyDescent="0.25">
      <c r="P1198" s="10">
        <v>36257</v>
      </c>
      <c r="Q1198">
        <v>4.3642260000000004</v>
      </c>
      <c r="S1198" s="42">
        <f t="shared" ca="1" si="24"/>
        <v>47218</v>
      </c>
      <c r="T1198" s="43">
        <f ca="1">_xll.BInterpol('Base CDI'!$H$4:$H$28,'Base CDI'!$J$4:$J$29,S1198,"Cubic","Extrapolate=Linear","MultiX=Average","Skip=True","Sort=True")</f>
        <v>13.032730303820493</v>
      </c>
      <c r="U1198" s="43">
        <f ca="1">_xll.BInterpol('Base CDI'!$H$4:$H$28,'Base CDI'!$I$4:$I$29,S1198,"Cubic","Extrapolate=Linear","MultiX=Average","Skip=True","Sort=True")</f>
        <v>13.023833447352038</v>
      </c>
    </row>
    <row r="1199" spans="16:21" x14ac:dyDescent="0.25">
      <c r="P1199" s="10">
        <v>36258</v>
      </c>
      <c r="Q1199">
        <v>4.3698699999999997</v>
      </c>
      <c r="S1199" s="42">
        <f t="shared" ca="1" si="24"/>
        <v>47219</v>
      </c>
      <c r="T1199" s="43">
        <f ca="1">_xll.BInterpol('Base CDI'!$H$4:$H$28,'Base CDI'!$J$4:$J$29,S1199,"Cubic","Extrapolate=Linear","MultiX=Average","Skip=True","Sort=True")</f>
        <v>13.033277692995233</v>
      </c>
      <c r="U1199" s="43">
        <f ca="1">_xll.BInterpol('Base CDI'!$H$4:$H$28,'Base CDI'!$I$4:$I$29,S1199,"Cubic","Extrapolate=Linear","MultiX=Average","Skip=True","Sort=True")</f>
        <v>13.024390304062164</v>
      </c>
    </row>
    <row r="1200" spans="16:21" x14ac:dyDescent="0.25">
      <c r="P1200" s="10">
        <v>36259</v>
      </c>
      <c r="Q1200">
        <v>4.3755269999999999</v>
      </c>
      <c r="S1200" s="42">
        <f t="shared" ca="1" si="24"/>
        <v>47220</v>
      </c>
      <c r="T1200" s="43">
        <f ca="1">_xll.BInterpol('Base CDI'!$H$4:$H$28,'Base CDI'!$J$4:$J$29,S1200,"Cubic","Extrapolate=Linear","MultiX=Average","Skip=True","Sort=True")</f>
        <v>13.033825601170564</v>
      </c>
      <c r="U1200" s="43">
        <f ca="1">_xll.BInterpol('Base CDI'!$H$4:$H$28,'Base CDI'!$I$4:$I$29,S1200,"Cubic","Extrapolate=Linear","MultiX=Average","Skip=True","Sort=True")</f>
        <v>13.02494768162825</v>
      </c>
    </row>
    <row r="1201" spans="16:21" x14ac:dyDescent="0.25">
      <c r="P1201" s="10">
        <v>36262</v>
      </c>
      <c r="Q1201">
        <v>4.3811929999999997</v>
      </c>
      <c r="S1201" s="42">
        <f t="shared" ca="1" si="24"/>
        <v>47221</v>
      </c>
      <c r="T1201" s="43">
        <f ca="1">_xll.BInterpol('Base CDI'!$H$4:$H$28,'Base CDI'!$J$4:$J$29,S1201,"Cubic","Extrapolate=Linear","MultiX=Average","Skip=True","Sort=True")</f>
        <v>13.034374007343619</v>
      </c>
      <c r="U1201" s="43">
        <f ca="1">_xll.BInterpol('Base CDI'!$H$4:$H$28,'Base CDI'!$I$4:$I$29,S1201,"Cubic","Extrapolate=Linear","MultiX=Average","Skip=True","Sort=True")</f>
        <v>13.02550556018735</v>
      </c>
    </row>
    <row r="1202" spans="16:21" x14ac:dyDescent="0.25">
      <c r="P1202" s="10">
        <v>36263</v>
      </c>
      <c r="Q1202">
        <v>4.3868749999999999</v>
      </c>
      <c r="S1202" s="42">
        <f t="shared" ca="1" si="24"/>
        <v>47222</v>
      </c>
      <c r="T1202" s="43">
        <f ca="1">_xll.BInterpol('Base CDI'!$H$4:$H$28,'Base CDI'!$J$4:$J$29,S1202,"Cubic","Extrapolate=Linear","MultiX=Average","Skip=True","Sort=True")</f>
        <v>13.034922890511533</v>
      </c>
      <c r="U1202" s="43">
        <f ca="1">_xll.BInterpol('Base CDI'!$H$4:$H$28,'Base CDI'!$I$4:$I$29,S1202,"Cubic","Extrapolate=Linear","MultiX=Average","Skip=True","Sort=True")</f>
        <v>13.026063919876524</v>
      </c>
    </row>
    <row r="1203" spans="16:21" x14ac:dyDescent="0.25">
      <c r="P1203" s="10">
        <v>36264</v>
      </c>
      <c r="Q1203">
        <v>4.3925599999999996</v>
      </c>
      <c r="S1203" s="42">
        <f t="shared" ca="1" si="24"/>
        <v>47223</v>
      </c>
      <c r="T1203" s="43">
        <f ca="1">_xll.BInterpol('Base CDI'!$H$4:$H$28,'Base CDI'!$J$4:$J$29,S1203,"Cubic","Extrapolate=Linear","MultiX=Average","Skip=True","Sort=True")</f>
        <v>13.03547222967144</v>
      </c>
      <c r="U1203" s="43">
        <f ca="1">_xll.BInterpol('Base CDI'!$H$4:$H$28,'Base CDI'!$I$4:$I$29,S1203,"Cubic","Extrapolate=Linear","MultiX=Average","Skip=True","Sort=True")</f>
        <v>13.026622740832824</v>
      </c>
    </row>
    <row r="1204" spans="16:21" x14ac:dyDescent="0.25">
      <c r="P1204" s="10">
        <v>36265</v>
      </c>
      <c r="Q1204">
        <v>4.3975</v>
      </c>
      <c r="S1204" s="42">
        <f t="shared" ca="1" si="24"/>
        <v>47224</v>
      </c>
      <c r="T1204" s="43">
        <f ca="1">_xll.BInterpol('Base CDI'!$H$4:$H$28,'Base CDI'!$J$4:$J$29,S1204,"Cubic","Extrapolate=Linear","MultiX=Average","Skip=True","Sort=True")</f>
        <v>13.036022003820472</v>
      </c>
      <c r="U1204" s="43">
        <f ca="1">_xll.BInterpol('Base CDI'!$H$4:$H$28,'Base CDI'!$I$4:$I$29,S1204,"Cubic","Extrapolate=Linear","MultiX=Average","Skip=True","Sort=True")</f>
        <v>13.02718200319331</v>
      </c>
    </row>
    <row r="1205" spans="16:21" x14ac:dyDescent="0.25">
      <c r="P1205" s="10">
        <v>36266</v>
      </c>
      <c r="Q1205">
        <v>4.4025270000000001</v>
      </c>
      <c r="S1205" s="42">
        <f t="shared" ca="1" si="24"/>
        <v>47225</v>
      </c>
      <c r="T1205" s="43">
        <f ca="1">_xll.BInterpol('Base CDI'!$H$4:$H$28,'Base CDI'!$J$4:$J$29,S1205,"Cubic","Extrapolate=Linear","MultiX=Average","Skip=True","Sort=True")</f>
        <v>13.036572191955766</v>
      </c>
      <c r="U1205" s="43">
        <f ca="1">_xll.BInterpol('Base CDI'!$H$4:$H$28,'Base CDI'!$I$4:$I$29,S1205,"Cubic","Extrapolate=Linear","MultiX=Average","Skip=True","Sort=True")</f>
        <v>13.027741687095039</v>
      </c>
    </row>
    <row r="1206" spans="16:21" x14ac:dyDescent="0.25">
      <c r="P1206" s="10">
        <v>36269</v>
      </c>
      <c r="Q1206">
        <v>4.407559</v>
      </c>
      <c r="S1206" s="42">
        <f t="shared" ca="1" si="24"/>
        <v>47226</v>
      </c>
      <c r="T1206" s="43">
        <f ca="1">_xll.BInterpol('Base CDI'!$H$4:$H$28,'Base CDI'!$J$4:$J$29,S1206,"Cubic","Extrapolate=Linear","MultiX=Average","Skip=True","Sort=True")</f>
        <v>13.037122773074454</v>
      </c>
      <c r="U1206" s="43">
        <f ca="1">_xll.BInterpol('Base CDI'!$H$4:$H$28,'Base CDI'!$I$4:$I$29,S1206,"Cubic","Extrapolate=Linear","MultiX=Average","Skip=True","Sort=True")</f>
        <v>13.028301772675064</v>
      </c>
    </row>
    <row r="1207" spans="16:21" x14ac:dyDescent="0.25">
      <c r="P1207" s="10">
        <v>36270</v>
      </c>
      <c r="Q1207">
        <v>4.4126019999999997</v>
      </c>
      <c r="S1207" s="42">
        <f t="shared" ca="1" si="24"/>
        <v>47227</v>
      </c>
      <c r="T1207" s="43">
        <f ca="1">_xll.BInterpol('Base CDI'!$H$4:$H$28,'Base CDI'!$J$4:$J$29,S1207,"Cubic","Extrapolate=Linear","MultiX=Average","Skip=True","Sort=True")</f>
        <v>13.03767372617367</v>
      </c>
      <c r="U1207" s="43">
        <f ca="1">_xll.BInterpol('Base CDI'!$H$4:$H$28,'Base CDI'!$I$4:$I$29,S1207,"Cubic","Extrapolate=Linear","MultiX=Average","Skip=True","Sort=True")</f>
        <v>13.028862240070444</v>
      </c>
    </row>
    <row r="1208" spans="16:21" x14ac:dyDescent="0.25">
      <c r="P1208" s="10">
        <v>36272</v>
      </c>
      <c r="Q1208">
        <v>4.4176339999999996</v>
      </c>
      <c r="S1208" s="42">
        <f t="shared" ca="1" si="24"/>
        <v>47228</v>
      </c>
      <c r="T1208" s="43">
        <f ca="1">_xll.BInterpol('Base CDI'!$H$4:$H$28,'Base CDI'!$J$4:$J$29,S1208,"Cubic","Extrapolate=Linear","MultiX=Average","Skip=True","Sort=True")</f>
        <v>13.038225030250549</v>
      </c>
      <c r="U1208" s="43">
        <f ca="1">_xll.BInterpol('Base CDI'!$H$4:$H$28,'Base CDI'!$I$4:$I$29,S1208,"Cubic","Extrapolate=Linear","MultiX=Average","Skip=True","Sort=True")</f>
        <v>13.029423069418232</v>
      </c>
    </row>
    <row r="1209" spans="16:21" x14ac:dyDescent="0.25">
      <c r="P1209" s="10">
        <v>36273</v>
      </c>
      <c r="Q1209">
        <v>4.4226429999999999</v>
      </c>
      <c r="S1209" s="42">
        <f t="shared" ca="1" si="24"/>
        <v>47229</v>
      </c>
      <c r="T1209" s="43">
        <f ca="1">_xll.BInterpol('Base CDI'!$H$4:$H$28,'Base CDI'!$J$4:$J$29,S1209,"Cubic","Extrapolate=Linear","MultiX=Average","Skip=True","Sort=True")</f>
        <v>13.038776664302226</v>
      </c>
      <c r="U1209" s="43">
        <f ca="1">_xll.BInterpol('Base CDI'!$H$4:$H$28,'Base CDI'!$I$4:$I$29,S1209,"Cubic","Extrapolate=Linear","MultiX=Average","Skip=True","Sort=True")</f>
        <v>13.029984240855489</v>
      </c>
    </row>
    <row r="1210" spans="16:21" x14ac:dyDescent="0.25">
      <c r="P1210" s="10">
        <v>36276</v>
      </c>
      <c r="Q1210">
        <v>4.4275770000000003</v>
      </c>
      <c r="S1210" s="42">
        <f t="shared" ca="1" si="24"/>
        <v>47230</v>
      </c>
      <c r="T1210" s="43">
        <f ca="1">_xll.BInterpol('Base CDI'!$H$4:$H$28,'Base CDI'!$J$4:$J$29,S1210,"Cubic","Extrapolate=Linear","MultiX=Average","Skip=True","Sort=True")</f>
        <v>13.039328607325832</v>
      </c>
      <c r="U1210" s="43">
        <f ca="1">_xll.BInterpol('Base CDI'!$H$4:$H$28,'Base CDI'!$I$4:$I$29,S1210,"Cubic","Extrapolate=Linear","MultiX=Average","Skip=True","Sort=True")</f>
        <v>13.030545734519269</v>
      </c>
    </row>
    <row r="1211" spans="16:21" x14ac:dyDescent="0.25">
      <c r="P1211" s="10">
        <v>36277</v>
      </c>
      <c r="Q1211">
        <v>4.432512</v>
      </c>
      <c r="S1211" s="42">
        <f t="shared" ca="1" si="24"/>
        <v>47231</v>
      </c>
      <c r="T1211" s="43">
        <f ca="1">_xll.BInterpol('Base CDI'!$H$4:$H$28,'Base CDI'!$J$4:$J$29,S1211,"Cubic","Extrapolate=Linear","MultiX=Average","Skip=True","Sort=True")</f>
        <v>13.039880838318503</v>
      </c>
      <c r="U1211" s="43">
        <f ca="1">_xll.BInterpol('Base CDI'!$H$4:$H$28,'Base CDI'!$I$4:$I$29,S1211,"Cubic","Extrapolate=Linear","MultiX=Average","Skip=True","Sort=True")</f>
        <v>13.031107530546628</v>
      </c>
    </row>
    <row r="1212" spans="16:21" x14ac:dyDescent="0.25">
      <c r="P1212" s="10">
        <v>36278</v>
      </c>
      <c r="Q1212">
        <v>4.4374390000000004</v>
      </c>
      <c r="S1212" s="42">
        <f t="shared" ca="1" si="24"/>
        <v>47232</v>
      </c>
      <c r="T1212" s="43">
        <f ca="1">_xll.BInterpol('Base CDI'!$H$4:$H$28,'Base CDI'!$J$4:$J$29,S1212,"Cubic","Extrapolate=Linear","MultiX=Average","Skip=True","Sort=True")</f>
        <v>13.040433336277371</v>
      </c>
      <c r="U1212" s="43">
        <f ca="1">_xll.BInterpol('Base CDI'!$H$4:$H$28,'Base CDI'!$I$4:$I$29,S1212,"Cubic","Extrapolate=Linear","MultiX=Average","Skip=True","Sort=True")</f>
        <v>13.031669609074623</v>
      </c>
    </row>
    <row r="1213" spans="16:21" x14ac:dyDescent="0.25">
      <c r="P1213" s="10">
        <v>36279</v>
      </c>
      <c r="Q1213">
        <v>4.4423409999999999</v>
      </c>
      <c r="S1213" s="42">
        <f t="shared" ca="1" si="24"/>
        <v>47233</v>
      </c>
      <c r="T1213" s="43">
        <f ca="1">_xll.BInterpol('Base CDI'!$H$4:$H$28,'Base CDI'!$J$4:$J$29,S1213,"Cubic","Extrapolate=Linear","MultiX=Average","Skip=True","Sort=True")</f>
        <v>13.040986080199572</v>
      </c>
      <c r="U1213" s="43">
        <f ca="1">_xll.BInterpol('Base CDI'!$H$4:$H$28,'Base CDI'!$I$4:$I$29,S1213,"Cubic","Extrapolate=Linear","MultiX=Average","Skip=True","Sort=True")</f>
        <v>13.032231950240309</v>
      </c>
    </row>
    <row r="1214" spans="16:21" x14ac:dyDescent="0.25">
      <c r="P1214" s="10">
        <v>36280</v>
      </c>
      <c r="Q1214">
        <v>4.4471629999999998</v>
      </c>
      <c r="S1214" s="42">
        <f t="shared" ca="1" si="24"/>
        <v>47234</v>
      </c>
      <c r="T1214" s="43">
        <f ca="1">_xll.BInterpol('Base CDI'!$H$4:$H$28,'Base CDI'!$J$4:$J$29,S1214,"Cubic","Extrapolate=Linear","MultiX=Average","Skip=True","Sort=True")</f>
        <v>13.041539049082241</v>
      </c>
      <c r="U1214" s="43">
        <f ca="1">_xll.BInterpol('Base CDI'!$H$4:$H$28,'Base CDI'!$I$4:$I$29,S1214,"Cubic","Extrapolate=Linear","MultiX=Average","Skip=True","Sort=True")</f>
        <v>13.032794534180745</v>
      </c>
    </row>
    <row r="1215" spans="16:21" x14ac:dyDescent="0.25">
      <c r="P1215" s="10">
        <v>36283</v>
      </c>
      <c r="Q1215">
        <v>4.4519859999999998</v>
      </c>
      <c r="S1215" s="42">
        <f t="shared" ca="1" si="24"/>
        <v>47235</v>
      </c>
      <c r="T1215" s="43">
        <f ca="1">_xll.BInterpol('Base CDI'!$H$4:$H$28,'Base CDI'!$J$4:$J$29,S1215,"Cubic","Extrapolate=Linear","MultiX=Average","Skip=True","Sort=True")</f>
        <v>13.042092221922507</v>
      </c>
      <c r="U1215" s="43">
        <f ca="1">_xll.BInterpol('Base CDI'!$H$4:$H$28,'Base CDI'!$I$4:$I$29,S1215,"Cubic","Extrapolate=Linear","MultiX=Average","Skip=True","Sort=True")</f>
        <v>13.033357341032987</v>
      </c>
    </row>
    <row r="1216" spans="16:21" x14ac:dyDescent="0.25">
      <c r="P1216" s="10">
        <v>36284</v>
      </c>
      <c r="Q1216">
        <v>4.4568079999999997</v>
      </c>
      <c r="S1216" s="42">
        <f t="shared" ca="1" si="24"/>
        <v>47236</v>
      </c>
      <c r="T1216" s="43">
        <f ca="1">_xll.BInterpol('Base CDI'!$H$4:$H$28,'Base CDI'!$J$4:$J$29,S1216,"Cubic","Extrapolate=Linear","MultiX=Average","Skip=True","Sort=True")</f>
        <v>13.04264557771751</v>
      </c>
      <c r="U1216" s="43">
        <f ca="1">_xll.BInterpol('Base CDI'!$H$4:$H$28,'Base CDI'!$I$4:$I$29,S1216,"Cubic","Extrapolate=Linear","MultiX=Average","Skip=True","Sort=True")</f>
        <v>13.033920350934089</v>
      </c>
    </row>
    <row r="1217" spans="16:21" x14ac:dyDescent="0.25">
      <c r="P1217" s="10">
        <v>36285</v>
      </c>
      <c r="Q1217">
        <v>4.4616400000000001</v>
      </c>
      <c r="S1217" s="42">
        <f t="shared" ca="1" si="24"/>
        <v>47237</v>
      </c>
      <c r="T1217" s="43">
        <f ca="1">_xll.BInterpol('Base CDI'!$H$4:$H$28,'Base CDI'!$J$4:$J$29,S1217,"Cubic","Extrapolate=Linear","MultiX=Average","Skip=True","Sort=True")</f>
        <v>13.043199095464379</v>
      </c>
      <c r="U1217" s="43">
        <f ca="1">_xll.BInterpol('Base CDI'!$H$4:$H$28,'Base CDI'!$I$4:$I$29,S1217,"Cubic","Extrapolate=Linear","MultiX=Average","Skip=True","Sort=True")</f>
        <v>13.034483544021111</v>
      </c>
    </row>
    <row r="1218" spans="16:21" x14ac:dyDescent="0.25">
      <c r="P1218" s="10">
        <v>36286</v>
      </c>
      <c r="Q1218">
        <v>4.466475</v>
      </c>
      <c r="S1218" s="42">
        <f t="shared" ca="1" si="24"/>
        <v>47238</v>
      </c>
      <c r="T1218" s="43">
        <f ca="1">_xll.BInterpol('Base CDI'!$H$4:$H$28,'Base CDI'!$J$4:$J$29,S1218,"Cubic","Extrapolate=Linear","MultiX=Average","Skip=True","Sort=True")</f>
        <v>13.043752754160252</v>
      </c>
      <c r="U1218" s="43">
        <f ca="1">_xll.BInterpol('Base CDI'!$H$4:$H$28,'Base CDI'!$I$4:$I$29,S1218,"Cubic","Extrapolate=Linear","MultiX=Average","Skip=True","Sort=True")</f>
        <v>13.035046900431105</v>
      </c>
    </row>
    <row r="1219" spans="16:21" x14ac:dyDescent="0.25">
      <c r="P1219" s="10">
        <v>36287</v>
      </c>
      <c r="Q1219">
        <v>4.4713010000000004</v>
      </c>
      <c r="S1219" s="42">
        <f t="shared" ca="1" si="24"/>
        <v>47239</v>
      </c>
      <c r="T1219" s="43">
        <f ca="1">_xll.BInterpol('Base CDI'!$H$4:$H$28,'Base CDI'!$J$4:$J$29,S1219,"Cubic","Extrapolate=Linear","MultiX=Average","Skip=True","Sort=True")</f>
        <v>13.04430653280226</v>
      </c>
      <c r="U1219" s="43">
        <f ca="1">_xll.BInterpol('Base CDI'!$H$4:$H$28,'Base CDI'!$I$4:$I$29,S1219,"Cubic","Extrapolate=Linear","MultiX=Average","Skip=True","Sort=True")</f>
        <v>13.035610400301131</v>
      </c>
    </row>
    <row r="1220" spans="16:21" x14ac:dyDescent="0.25">
      <c r="P1220" s="10">
        <v>36290</v>
      </c>
      <c r="Q1220">
        <v>4.4759859999999998</v>
      </c>
      <c r="S1220" s="42">
        <f t="shared" ca="1" si="24"/>
        <v>47240</v>
      </c>
      <c r="T1220" s="43">
        <f ca="1">_xll.BInterpol('Base CDI'!$H$4:$H$28,'Base CDI'!$J$4:$J$29,S1220,"Cubic","Extrapolate=Linear","MultiX=Average","Skip=True","Sort=True")</f>
        <v>13.044860410387539</v>
      </c>
      <c r="U1220" s="43">
        <f ca="1">_xll.BInterpol('Base CDI'!$H$4:$H$28,'Base CDI'!$I$4:$I$29,S1220,"Cubic","Extrapolate=Linear","MultiX=Average","Skip=True","Sort=True")</f>
        <v>13.036174023768243</v>
      </c>
    </row>
    <row r="1221" spans="16:21" x14ac:dyDescent="0.25">
      <c r="P1221" s="10">
        <v>36291</v>
      </c>
      <c r="Q1221">
        <v>4.4805130000000002</v>
      </c>
      <c r="S1221" s="42">
        <f t="shared" ca="1" si="24"/>
        <v>47241</v>
      </c>
      <c r="T1221" s="43">
        <f ca="1">_xll.BInterpol('Base CDI'!$H$4:$H$28,'Base CDI'!$J$4:$J$29,S1221,"Cubic","Extrapolate=Linear","MultiX=Average","Skip=True","Sort=True")</f>
        <v>13.045414365913221</v>
      </c>
      <c r="U1221" s="43">
        <f ca="1">_xll.BInterpol('Base CDI'!$H$4:$H$28,'Base CDI'!$I$4:$I$29,S1221,"Cubic","Extrapolate=Linear","MultiX=Average","Skip=True","Sort=True")</f>
        <v>13.036737750969499</v>
      </c>
    </row>
    <row r="1222" spans="16:21" x14ac:dyDescent="0.25">
      <c r="P1222" s="10">
        <v>36292</v>
      </c>
      <c r="Q1222">
        <v>4.4850349999999999</v>
      </c>
      <c r="S1222" s="42">
        <f t="shared" ca="1" si="24"/>
        <v>47242</v>
      </c>
      <c r="T1222" s="43">
        <f ca="1">_xll.BInterpol('Base CDI'!$H$4:$H$28,'Base CDI'!$J$4:$J$29,S1222,"Cubic","Extrapolate=Linear","MultiX=Average","Skip=True","Sort=True")</f>
        <v>13.045968378376442</v>
      </c>
      <c r="U1222" s="43">
        <f ca="1">_xll.BInterpol('Base CDI'!$H$4:$H$28,'Base CDI'!$I$4:$I$29,S1222,"Cubic","Extrapolate=Linear","MultiX=Average","Skip=True","Sort=True")</f>
        <v>13.037301562041954</v>
      </c>
    </row>
    <row r="1223" spans="16:21" x14ac:dyDescent="0.25">
      <c r="P1223" s="10">
        <v>36293</v>
      </c>
      <c r="Q1223">
        <v>4.48956</v>
      </c>
      <c r="S1223" s="42">
        <f t="shared" ca="1" si="24"/>
        <v>47243</v>
      </c>
      <c r="T1223" s="43">
        <f ca="1">_xll.BInterpol('Base CDI'!$H$4:$H$28,'Base CDI'!$J$4:$J$29,S1223,"Cubic","Extrapolate=Linear","MultiX=Average","Skip=True","Sort=True")</f>
        <v>13.046522426774333</v>
      </c>
      <c r="U1223" s="43">
        <f ca="1">_xll.BInterpol('Base CDI'!$H$4:$H$28,'Base CDI'!$I$4:$I$29,S1223,"Cubic","Extrapolate=Linear","MultiX=Average","Skip=True","Sort=True")</f>
        <v>13.037865437122667</v>
      </c>
    </row>
    <row r="1224" spans="16:21" x14ac:dyDescent="0.25">
      <c r="P1224" s="10">
        <v>36294</v>
      </c>
      <c r="Q1224">
        <v>4.49376</v>
      </c>
      <c r="S1224" s="42">
        <f t="shared" ca="1" si="24"/>
        <v>47244</v>
      </c>
      <c r="T1224" s="43">
        <f ca="1">_xll.BInterpol('Base CDI'!$H$4:$H$28,'Base CDI'!$J$4:$J$29,S1224,"Cubic","Extrapolate=Linear","MultiX=Average","Skip=True","Sort=True")</f>
        <v>13.047076490104031</v>
      </c>
      <c r="U1224" s="43">
        <f ca="1">_xll.BInterpol('Base CDI'!$H$4:$H$28,'Base CDI'!$I$4:$I$29,S1224,"Cubic","Extrapolate=Linear","MultiX=Average","Skip=True","Sort=True")</f>
        <v>13.038429356348692</v>
      </c>
    </row>
    <row r="1225" spans="16:21" x14ac:dyDescent="0.25">
      <c r="P1225" s="10">
        <v>36297</v>
      </c>
      <c r="Q1225">
        <v>4.4979420000000001</v>
      </c>
      <c r="S1225" s="42">
        <f t="shared" ca="1" si="24"/>
        <v>47245</v>
      </c>
      <c r="T1225" s="43">
        <f ca="1">_xll.BInterpol('Base CDI'!$H$4:$H$28,'Base CDI'!$J$4:$J$29,S1225,"Cubic","Extrapolate=Linear","MultiX=Average","Skip=True","Sort=True")</f>
        <v>13.047630547362669</v>
      </c>
      <c r="U1225" s="43">
        <f ca="1">_xll.BInterpol('Base CDI'!$H$4:$H$28,'Base CDI'!$I$4:$I$29,S1225,"Cubic","Extrapolate=Linear","MultiX=Average","Skip=True","Sort=True")</f>
        <v>13.038993299857085</v>
      </c>
    </row>
    <row r="1226" spans="16:21" x14ac:dyDescent="0.25">
      <c r="P1226" s="10">
        <v>36298</v>
      </c>
      <c r="Q1226">
        <v>4.5020670000000003</v>
      </c>
      <c r="S1226" s="42">
        <f t="shared" ca="1" si="24"/>
        <v>47246</v>
      </c>
      <c r="T1226" s="43">
        <f ca="1">_xll.BInterpol('Base CDI'!$H$4:$H$28,'Base CDI'!$J$4:$J$29,S1226,"Cubic","Extrapolate=Linear","MultiX=Average","Skip=True","Sort=True")</f>
        <v>13.048184577547381</v>
      </c>
      <c r="U1226" s="43">
        <f ca="1">_xll.BInterpol('Base CDI'!$H$4:$H$28,'Base CDI'!$I$4:$I$29,S1226,"Cubic","Extrapolate=Linear","MultiX=Average","Skip=True","Sort=True")</f>
        <v>13.039557247784904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5">S1226+1</f>
        <v>47247</v>
      </c>
      <c r="T1227" s="43">
        <f ca="1">_xll.BInterpol('Base CDI'!$H$4:$H$28,'Base CDI'!$J$4:$J$29,S1227,"Cubic","Extrapolate=Linear","MultiX=Average","Skip=True","Sort=True")</f>
        <v>13.0487385596553</v>
      </c>
      <c r="U1227" s="43">
        <f ca="1">_xll.BInterpol('Base CDI'!$H$4:$H$28,'Base CDI'!$I$4:$I$29,S1227,"Cubic","Extrapolate=Linear","MultiX=Average","Skip=True","Sort=True")</f>
        <v>13.040121180269205</v>
      </c>
    </row>
    <row r="1228" spans="16:21" x14ac:dyDescent="0.25">
      <c r="P1228" s="10">
        <v>36300</v>
      </c>
      <c r="Q1228">
        <v>4.5098149999999997</v>
      </c>
      <c r="S1228" s="42">
        <f t="shared" ca="1" si="25"/>
        <v>47248</v>
      </c>
      <c r="T1228" s="43">
        <f ca="1">_xll.BInterpol('Base CDI'!$H$4:$H$28,'Base CDI'!$J$4:$J$29,S1228,"Cubic","Extrapolate=Linear","MultiX=Average","Skip=True","Sort=True")</f>
        <v>13.049292472683561</v>
      </c>
      <c r="U1228" s="43">
        <f ca="1">_xll.BInterpol('Base CDI'!$H$4:$H$28,'Base CDI'!$I$4:$I$29,S1228,"Cubic","Extrapolate=Linear","MultiX=Average","Skip=True","Sort=True")</f>
        <v>13.040685077447044</v>
      </c>
    </row>
    <row r="1229" spans="16:21" x14ac:dyDescent="0.25">
      <c r="P1229" s="10">
        <v>36301</v>
      </c>
      <c r="Q1229">
        <v>4.5135059999999996</v>
      </c>
      <c r="S1229" s="42">
        <f t="shared" ca="1" si="25"/>
        <v>47249</v>
      </c>
      <c r="T1229" s="43">
        <f ca="1">_xll.BInterpol('Base CDI'!$H$4:$H$28,'Base CDI'!$J$4:$J$29,S1229,"Cubic","Extrapolate=Linear","MultiX=Average","Skip=True","Sort=True")</f>
        <v>13.049846295629299</v>
      </c>
      <c r="U1229" s="43">
        <f ca="1">_xll.BInterpol('Base CDI'!$H$4:$H$28,'Base CDI'!$I$4:$I$29,S1229,"Cubic","Extrapolate=Linear","MultiX=Average","Skip=True","Sort=True")</f>
        <v>13.041248919455477</v>
      </c>
    </row>
    <row r="1230" spans="16:21" x14ac:dyDescent="0.25">
      <c r="P1230" s="10">
        <v>36304</v>
      </c>
      <c r="Q1230">
        <v>4.5171979999999996</v>
      </c>
      <c r="S1230" s="42">
        <f t="shared" ca="1" si="25"/>
        <v>47250</v>
      </c>
      <c r="T1230" s="43">
        <f ca="1">_xll.BInterpol('Base CDI'!$H$4:$H$28,'Base CDI'!$J$4:$J$29,S1230,"Cubic","Extrapolate=Linear","MultiX=Average","Skip=True","Sort=True")</f>
        <v>13.050400007489646</v>
      </c>
      <c r="U1230" s="43">
        <f ca="1">_xll.BInterpol('Base CDI'!$H$4:$H$28,'Base CDI'!$I$4:$I$29,S1230,"Cubic","Extrapolate=Linear","MultiX=Average","Skip=True","Sort=True")</f>
        <v>13.041812686431562</v>
      </c>
    </row>
    <row r="1231" spans="16:21" x14ac:dyDescent="0.25">
      <c r="P1231" s="10">
        <v>36305</v>
      </c>
      <c r="Q1231">
        <v>4.5208890000000004</v>
      </c>
      <c r="S1231" s="42">
        <f t="shared" ca="1" si="25"/>
        <v>47251</v>
      </c>
      <c r="T1231" s="43">
        <f ca="1">_xll.BInterpol('Base CDI'!$H$4:$H$28,'Base CDI'!$J$4:$J$29,S1231,"Cubic","Extrapolate=Linear","MultiX=Average","Skip=True","Sort=True")</f>
        <v>13.050953587261736</v>
      </c>
      <c r="U1231" s="43">
        <f ca="1">_xll.BInterpol('Base CDI'!$H$4:$H$28,'Base CDI'!$I$4:$I$29,S1231,"Cubic","Extrapolate=Linear","MultiX=Average","Skip=True","Sort=True")</f>
        <v>13.042376358512353</v>
      </c>
    </row>
    <row r="1232" spans="16:21" x14ac:dyDescent="0.25">
      <c r="P1232" s="10">
        <v>36306</v>
      </c>
      <c r="Q1232">
        <v>4.5245870000000004</v>
      </c>
      <c r="S1232" s="42">
        <f t="shared" ca="1" si="25"/>
        <v>47252</v>
      </c>
      <c r="T1232" s="43">
        <f ca="1">_xll.BInterpol('Base CDI'!$H$4:$H$28,'Base CDI'!$J$4:$J$29,S1232,"Cubic","Extrapolate=Linear","MultiX=Average","Skip=True","Sort=True")</f>
        <v>13.051507013942704</v>
      </c>
      <c r="U1232" s="43">
        <f ca="1">_xll.BInterpol('Base CDI'!$H$4:$H$28,'Base CDI'!$I$4:$I$29,S1232,"Cubic","Extrapolate=Linear","MultiX=Average","Skip=True","Sort=True")</f>
        <v>13.042939915834909</v>
      </c>
    </row>
    <row r="1233" spans="16:21" x14ac:dyDescent="0.25">
      <c r="P1233" s="10">
        <v>36307</v>
      </c>
      <c r="Q1233">
        <v>4.5282850000000003</v>
      </c>
      <c r="S1233" s="42">
        <f t="shared" ca="1" si="25"/>
        <v>47253</v>
      </c>
      <c r="T1233" s="43">
        <f ca="1">_xll.BInterpol('Base CDI'!$H$4:$H$28,'Base CDI'!$J$4:$J$29,S1233,"Cubic","Extrapolate=Linear","MultiX=Average","Skip=True","Sort=True")</f>
        <v>13.052060266529685</v>
      </c>
      <c r="U1233" s="43">
        <f ca="1">_xll.BInterpol('Base CDI'!$H$4:$H$28,'Base CDI'!$I$4:$I$29,S1233,"Cubic","Extrapolate=Linear","MultiX=Average","Skip=True","Sort=True")</f>
        <v>13.043503338536285</v>
      </c>
    </row>
    <row r="1234" spans="16:21" x14ac:dyDescent="0.25">
      <c r="P1234" s="10">
        <v>36308</v>
      </c>
      <c r="Q1234">
        <v>4.5319440000000002</v>
      </c>
      <c r="S1234" s="42">
        <f t="shared" ca="1" si="25"/>
        <v>47254</v>
      </c>
      <c r="T1234" s="43">
        <f ca="1">_xll.BInterpol('Base CDI'!$H$4:$H$28,'Base CDI'!$J$4:$J$29,S1234,"Cubic","Extrapolate=Linear","MultiX=Average","Skip=True","Sort=True")</f>
        <v>13.052613324019809</v>
      </c>
      <c r="U1234" s="43">
        <f ca="1">_xll.BInterpol('Base CDI'!$H$4:$H$28,'Base CDI'!$I$4:$I$29,S1234,"Cubic","Extrapolate=Linear","MultiX=Average","Skip=True","Sort=True")</f>
        <v>13.044066606753537</v>
      </c>
    </row>
    <row r="1235" spans="16:21" x14ac:dyDescent="0.25">
      <c r="P1235" s="10">
        <v>36311</v>
      </c>
      <c r="Q1235">
        <v>4.5355879999999997</v>
      </c>
      <c r="S1235" s="42">
        <f t="shared" ca="1" si="25"/>
        <v>47255</v>
      </c>
      <c r="T1235" s="43">
        <f ca="1">_xll.BInterpol('Base CDI'!$H$4:$H$28,'Base CDI'!$J$4:$J$29,S1235,"Cubic","Extrapolate=Linear","MultiX=Average","Skip=True","Sort=True")</f>
        <v>13.053166165410214</v>
      </c>
      <c r="U1235" s="43">
        <f ca="1">_xll.BInterpol('Base CDI'!$H$4:$H$28,'Base CDI'!$I$4:$I$29,S1235,"Cubic","Extrapolate=Linear","MultiX=Average","Skip=True","Sort=True")</f>
        <v>13.044629700623723</v>
      </c>
    </row>
    <row r="1236" spans="16:21" x14ac:dyDescent="0.25">
      <c r="P1236" s="10">
        <v>36312</v>
      </c>
      <c r="Q1236">
        <v>4.5392250000000001</v>
      </c>
      <c r="S1236" s="42">
        <f t="shared" ca="1" si="25"/>
        <v>47256</v>
      </c>
      <c r="T1236" s="43">
        <f ca="1">_xll.BInterpol('Base CDI'!$H$4:$H$28,'Base CDI'!$J$4:$J$29,S1236,"Cubic","Extrapolate=Linear","MultiX=Average","Skip=True","Sort=True")</f>
        <v>13.053718769698031</v>
      </c>
      <c r="U1236" s="43">
        <f ca="1">_xll.BInterpol('Base CDI'!$H$4:$H$28,'Base CDI'!$I$4:$I$29,S1236,"Cubic","Extrapolate=Linear","MultiX=Average","Skip=True","Sort=True")</f>
        <v>13.045192600283897</v>
      </c>
    </row>
    <row r="1237" spans="16:21" x14ac:dyDescent="0.25">
      <c r="P1237" s="10">
        <v>36313</v>
      </c>
      <c r="Q1237">
        <v>4.5428649999999999</v>
      </c>
      <c r="S1237" s="42">
        <f t="shared" ca="1" si="25"/>
        <v>47257</v>
      </c>
      <c r="T1237" s="43">
        <f ca="1">_xll.BInterpol('Base CDI'!$H$4:$H$28,'Base CDI'!$J$4:$J$29,S1237,"Cubic","Extrapolate=Linear","MultiX=Average","Skip=True","Sort=True")</f>
        <v>13.054271115880397</v>
      </c>
      <c r="U1237" s="43">
        <f ca="1">_xll.BInterpol('Base CDI'!$H$4:$H$28,'Base CDI'!$I$4:$I$29,S1237,"Cubic","Extrapolate=Linear","MultiX=Average","Skip=True","Sort=True")</f>
        <v>13.045755285871117</v>
      </c>
    </row>
    <row r="1238" spans="16:21" x14ac:dyDescent="0.25">
      <c r="P1238" s="10">
        <v>36315</v>
      </c>
      <c r="Q1238">
        <v>4.5465249999999999</v>
      </c>
      <c r="S1238" s="42">
        <f t="shared" ca="1" si="25"/>
        <v>47258</v>
      </c>
      <c r="T1238" s="43">
        <f ca="1">_xll.BInterpol('Base CDI'!$H$4:$H$28,'Base CDI'!$J$4:$J$29,S1238,"Cubic","Extrapolate=Linear","MultiX=Average","Skip=True","Sort=True")</f>
        <v>13.054823182954443</v>
      </c>
      <c r="U1238" s="43">
        <f ca="1">_xll.BInterpol('Base CDI'!$H$4:$H$28,'Base CDI'!$I$4:$I$29,S1238,"Cubic","Extrapolate=Linear","MultiX=Average","Skip=True","Sort=True")</f>
        <v>13.046317737522438</v>
      </c>
    </row>
    <row r="1239" spans="16:21" x14ac:dyDescent="0.25">
      <c r="P1239" s="10">
        <v>36318</v>
      </c>
      <c r="Q1239">
        <v>4.5501940000000003</v>
      </c>
      <c r="S1239" s="42">
        <f t="shared" ca="1" si="25"/>
        <v>47259</v>
      </c>
      <c r="T1239" s="43">
        <f ca="1">_xll.BInterpol('Base CDI'!$H$4:$H$28,'Base CDI'!$J$4:$J$29,S1239,"Cubic","Extrapolate=Linear","MultiX=Average","Skip=True","Sort=True")</f>
        <v>13.055374949917306</v>
      </c>
      <c r="U1239" s="43">
        <f ca="1">_xll.BInterpol('Base CDI'!$H$4:$H$28,'Base CDI'!$I$4:$I$29,S1239,"Cubic","Extrapolate=Linear","MultiX=Average","Skip=True","Sort=True")</f>
        <v>13.046879935374919</v>
      </c>
    </row>
    <row r="1240" spans="16:21" x14ac:dyDescent="0.25">
      <c r="P1240" s="10">
        <v>36319</v>
      </c>
      <c r="Q1240">
        <v>4.5538639999999999</v>
      </c>
      <c r="S1240" s="42">
        <f t="shared" ca="1" si="25"/>
        <v>47260</v>
      </c>
      <c r="T1240" s="43">
        <f ca="1">_xll.BInterpol('Base CDI'!$H$4:$H$28,'Base CDI'!$J$4:$J$29,S1240,"Cubic","Extrapolate=Linear","MultiX=Average","Skip=True","Sort=True")</f>
        <v>13.055926395766118</v>
      </c>
      <c r="U1240" s="43">
        <f ca="1">_xll.BInterpol('Base CDI'!$H$4:$H$28,'Base CDI'!$I$4:$I$29,S1240,"Cubic","Extrapolate=Linear","MultiX=Average","Skip=True","Sort=True")</f>
        <v>13.047441859565614</v>
      </c>
    </row>
    <row r="1241" spans="16:21" x14ac:dyDescent="0.25">
      <c r="P1241" s="10">
        <v>36320</v>
      </c>
      <c r="Q1241">
        <v>4.5575450000000002</v>
      </c>
      <c r="S1241" s="42">
        <f t="shared" ca="1" si="25"/>
        <v>47261</v>
      </c>
      <c r="T1241" s="43">
        <f ca="1">_xll.BInterpol('Base CDI'!$H$4:$H$28,'Base CDI'!$J$4:$J$29,S1241,"Cubic","Extrapolate=Linear","MultiX=Average","Skip=True","Sort=True")</f>
        <v>13.056477499498014</v>
      </c>
      <c r="U1241" s="43">
        <f ca="1">_xll.BInterpol('Base CDI'!$H$4:$H$28,'Base CDI'!$I$4:$I$29,S1241,"Cubic","Extrapolate=Linear","MultiX=Average","Skip=True","Sort=True")</f>
        <v>13.048003490231581</v>
      </c>
    </row>
    <row r="1242" spans="16:21" x14ac:dyDescent="0.25">
      <c r="P1242" s="10">
        <v>36321</v>
      </c>
      <c r="Q1242">
        <v>4.561083</v>
      </c>
      <c r="S1242" s="42">
        <f t="shared" ca="1" si="25"/>
        <v>47262</v>
      </c>
      <c r="T1242" s="43">
        <f ca="1">_xll.BInterpol('Base CDI'!$H$4:$H$28,'Base CDI'!$J$4:$J$29,S1242,"Cubic","Extrapolate=Linear","MultiX=Average","Skip=True","Sort=True")</f>
        <v>13.057028240110125</v>
      </c>
      <c r="U1242" s="43">
        <f ca="1">_xll.BInterpol('Base CDI'!$H$4:$H$28,'Base CDI'!$I$4:$I$29,S1242,"Cubic","Extrapolate=Linear","MultiX=Average","Skip=True","Sort=True")</f>
        <v>13.048564807509875</v>
      </c>
    </row>
    <row r="1243" spans="16:21" x14ac:dyDescent="0.25">
      <c r="P1243" s="10">
        <v>36322</v>
      </c>
      <c r="Q1243">
        <v>4.564629</v>
      </c>
      <c r="S1243" s="42">
        <f t="shared" ca="1" si="25"/>
        <v>47263</v>
      </c>
      <c r="T1243" s="43">
        <f ca="1">_xll.BInterpol('Base CDI'!$H$4:$H$28,'Base CDI'!$J$4:$J$29,S1243,"Cubic","Extrapolate=Linear","MultiX=Average","Skip=True","Sort=True")</f>
        <v>13.057578596599589</v>
      </c>
      <c r="U1243" s="43">
        <f ca="1">_xll.BInterpol('Base CDI'!$H$4:$H$28,'Base CDI'!$I$4:$I$29,S1243,"Cubic","Extrapolate=Linear","MultiX=Average","Skip=True","Sort=True")</f>
        <v>13.049125791537554</v>
      </c>
    </row>
    <row r="1244" spans="16:21" x14ac:dyDescent="0.25">
      <c r="P1244" s="10">
        <v>36325</v>
      </c>
      <c r="Q1244">
        <v>4.5681789999999998</v>
      </c>
      <c r="S1244" s="42">
        <f t="shared" ca="1" si="25"/>
        <v>47264</v>
      </c>
      <c r="T1244" s="43">
        <f ca="1">_xll.BInterpol('Base CDI'!$H$4:$H$28,'Base CDI'!$J$4:$J$29,S1244,"Cubic","Extrapolate=Linear","MultiX=Average","Skip=True","Sort=True")</f>
        <v>13.058128547963538</v>
      </c>
      <c r="U1244" s="43">
        <f ca="1">_xll.BInterpol('Base CDI'!$H$4:$H$28,'Base CDI'!$I$4:$I$29,S1244,"Cubic","Extrapolate=Linear","MultiX=Average","Skip=True","Sort=True")</f>
        <v>13.049686422451673</v>
      </c>
    </row>
    <row r="1245" spans="16:21" x14ac:dyDescent="0.25">
      <c r="P1245" s="10">
        <v>36326</v>
      </c>
      <c r="Q1245">
        <v>4.5717309999999998</v>
      </c>
      <c r="S1245" s="42">
        <f t="shared" ca="1" si="25"/>
        <v>47265</v>
      </c>
      <c r="T1245" s="43">
        <f ca="1">_xll.BInterpol('Base CDI'!$H$4:$H$28,'Base CDI'!$J$4:$J$29,S1245,"Cubic","Extrapolate=Linear","MultiX=Average","Skip=True","Sort=True")</f>
        <v>13.058678073199104</v>
      </c>
      <c r="U1245" s="43">
        <f ca="1">_xll.BInterpol('Base CDI'!$H$4:$H$28,'Base CDI'!$I$4:$I$29,S1245,"Cubic","Extrapolate=Linear","MultiX=Average","Skip=True","Sort=True")</f>
        <v>13.050246680389288</v>
      </c>
    </row>
    <row r="1246" spans="16:21" x14ac:dyDescent="0.25">
      <c r="P1246" s="10">
        <v>36327</v>
      </c>
      <c r="Q1246">
        <v>4.5752940000000004</v>
      </c>
      <c r="S1246" s="42">
        <f t="shared" ca="1" si="25"/>
        <v>47266</v>
      </c>
      <c r="T1246" s="43">
        <f ca="1">_xll.BInterpol('Base CDI'!$H$4:$H$28,'Base CDI'!$J$4:$J$29,S1246,"Cubic","Extrapolate=Linear","MultiX=Average","Skip=True","Sort=True")</f>
        <v>13.059227151303425</v>
      </c>
      <c r="U1246" s="43">
        <f ca="1">_xll.BInterpol('Base CDI'!$H$4:$H$28,'Base CDI'!$I$4:$I$29,S1246,"Cubic","Extrapolate=Linear","MultiX=Average","Skip=True","Sort=True")</f>
        <v>13.050806545487456</v>
      </c>
    </row>
    <row r="1247" spans="16:21" x14ac:dyDescent="0.25">
      <c r="P1247" s="10">
        <v>36328</v>
      </c>
      <c r="Q1247">
        <v>4.5788489999999999</v>
      </c>
      <c r="S1247" s="42">
        <f t="shared" ca="1" si="25"/>
        <v>47267</v>
      </c>
      <c r="T1247" s="43">
        <f ca="1">_xll.BInterpol('Base CDI'!$H$4:$H$28,'Base CDI'!$J$4:$J$29,S1247,"Cubic","Extrapolate=Linear","MultiX=Average","Skip=True","Sort=True")</f>
        <v>13.059775761273633</v>
      </c>
      <c r="U1247" s="43">
        <f ca="1">_xll.BInterpol('Base CDI'!$H$4:$H$28,'Base CDI'!$I$4:$I$29,S1247,"Cubic","Extrapolate=Linear","MultiX=Average","Skip=True","Sort=True")</f>
        <v>13.051365997883234</v>
      </c>
    </row>
    <row r="1248" spans="16:21" x14ac:dyDescent="0.25">
      <c r="P1248" s="10">
        <v>36329</v>
      </c>
      <c r="Q1248">
        <v>4.5823929999999997</v>
      </c>
      <c r="S1248" s="42">
        <f t="shared" ca="1" si="25"/>
        <v>47268</v>
      </c>
      <c r="T1248" s="43">
        <f ca="1">_xll.BInterpol('Base CDI'!$H$4:$H$28,'Base CDI'!$J$4:$J$29,S1248,"Cubic","Extrapolate=Linear","MultiX=Average","Skip=True","Sort=True")</f>
        <v>13.060323882106863</v>
      </c>
      <c r="U1248" s="43">
        <f ca="1">_xll.BInterpol('Base CDI'!$H$4:$H$28,'Base CDI'!$I$4:$I$29,S1248,"Cubic","Extrapolate=Linear","MultiX=Average","Skip=True","Sort=True")</f>
        <v>13.051925017713678</v>
      </c>
    </row>
    <row r="1249" spans="16:21" x14ac:dyDescent="0.25">
      <c r="P1249" s="10">
        <v>36332</v>
      </c>
      <c r="Q1249">
        <v>4.585934</v>
      </c>
      <c r="S1249" s="42">
        <f t="shared" ca="1" si="25"/>
        <v>47269</v>
      </c>
      <c r="T1249" s="43">
        <f ca="1">_xll.BInterpol('Base CDI'!$H$4:$H$28,'Base CDI'!$J$4:$J$29,S1249,"Cubic","Extrapolate=Linear","MultiX=Average","Skip=True","Sort=True")</f>
        <v>13.060871492800246</v>
      </c>
      <c r="U1249" s="43">
        <f ca="1">_xll.BInterpol('Base CDI'!$H$4:$H$28,'Base CDI'!$I$4:$I$29,S1249,"Cubic","Extrapolate=Linear","MultiX=Average","Skip=True","Sort=True")</f>
        <v>13.052483585115844</v>
      </c>
    </row>
    <row r="1250" spans="16:21" x14ac:dyDescent="0.25">
      <c r="P1250" s="10">
        <v>36333</v>
      </c>
      <c r="Q1250">
        <v>4.5894810000000001</v>
      </c>
      <c r="S1250" s="42">
        <f t="shared" ca="1" si="25"/>
        <v>47270</v>
      </c>
      <c r="T1250" s="43">
        <f ca="1">_xll.BInterpol('Base CDI'!$H$4:$H$28,'Base CDI'!$J$4:$J$29,S1250,"Cubic","Extrapolate=Linear","MultiX=Average","Skip=True","Sort=True")</f>
        <v>13.061418572350918</v>
      </c>
      <c r="U1250" s="43">
        <f ca="1">_xll.BInterpol('Base CDI'!$H$4:$H$28,'Base CDI'!$I$4:$I$29,S1250,"Cubic","Extrapolate=Linear","MultiX=Average","Skip=True","Sort=True")</f>
        <v>13.053041680226791</v>
      </c>
    </row>
    <row r="1251" spans="16:21" x14ac:dyDescent="0.25">
      <c r="P1251" s="10">
        <v>36334</v>
      </c>
      <c r="Q1251">
        <v>4.5930260000000001</v>
      </c>
      <c r="S1251" s="42">
        <f t="shared" ca="1" si="25"/>
        <v>47271</v>
      </c>
      <c r="T1251" s="43">
        <f ca="1">_xll.BInterpol('Base CDI'!$H$4:$H$28,'Base CDI'!$J$4:$J$29,S1251,"Cubic","Extrapolate=Linear","MultiX=Average","Skip=True","Sort=True")</f>
        <v>13.061965099756014</v>
      </c>
      <c r="U1251" s="43">
        <f ca="1">_xll.BInterpol('Base CDI'!$H$4:$H$28,'Base CDI'!$I$4:$I$29,S1251,"Cubic","Extrapolate=Linear","MultiX=Average","Skip=True","Sort=True")</f>
        <v>13.053599283183571</v>
      </c>
    </row>
    <row r="1252" spans="16:21" x14ac:dyDescent="0.25">
      <c r="P1252" s="10">
        <v>36335</v>
      </c>
      <c r="Q1252">
        <v>4.5963289999999999</v>
      </c>
      <c r="S1252" s="42">
        <f t="shared" ca="1" si="25"/>
        <v>47272</v>
      </c>
      <c r="T1252" s="43">
        <f ca="1">_xll.BInterpol('Base CDI'!$H$4:$H$28,'Base CDI'!$J$4:$J$29,S1252,"Cubic","Extrapolate=Linear","MultiX=Average","Skip=True","Sort=True")</f>
        <v>13.062511054012667</v>
      </c>
      <c r="U1252" s="43">
        <f ca="1">_xll.BInterpol('Base CDI'!$H$4:$H$28,'Base CDI'!$I$4:$I$29,S1252,"Cubic","Extrapolate=Linear","MultiX=Average","Skip=True","Sort=True")</f>
        <v>13.054156374123242</v>
      </c>
    </row>
    <row r="1253" spans="16:21" x14ac:dyDescent="0.25">
      <c r="P1253" s="10">
        <v>36336</v>
      </c>
      <c r="Q1253">
        <v>4.5997469999999998</v>
      </c>
      <c r="S1253" s="42">
        <f t="shared" ca="1" si="25"/>
        <v>47273</v>
      </c>
      <c r="T1253" s="43">
        <f ca="1">_xll.BInterpol('Base CDI'!$H$4:$H$28,'Base CDI'!$J$4:$J$29,S1253,"Cubic","Extrapolate=Linear","MultiX=Average","Skip=True","Sort=True")</f>
        <v>13.063056414118011</v>
      </c>
      <c r="U1253" s="43">
        <f ca="1">_xll.BInterpol('Base CDI'!$H$4:$H$28,'Base CDI'!$I$4:$I$29,S1253,"Cubic","Extrapolate=Linear","MultiX=Average","Skip=True","Sort=True")</f>
        <v>13.054712933182863</v>
      </c>
    </row>
    <row r="1254" spans="16:21" x14ac:dyDescent="0.25">
      <c r="P1254" s="10">
        <v>36339</v>
      </c>
      <c r="Q1254">
        <v>4.603173</v>
      </c>
      <c r="S1254" s="42">
        <f t="shared" ca="1" si="25"/>
        <v>47274</v>
      </c>
      <c r="T1254" s="43">
        <f ca="1">_xll.BInterpol('Base CDI'!$H$4:$H$28,'Base CDI'!$J$4:$J$29,S1254,"Cubic","Extrapolate=Linear","MultiX=Average","Skip=True","Sort=True")</f>
        <v>13.063601159069178</v>
      </c>
      <c r="U1254" s="43">
        <f ca="1">_xll.BInterpol('Base CDI'!$H$4:$H$28,'Base CDI'!$I$4:$I$29,S1254,"Cubic","Extrapolate=Linear","MultiX=Average","Skip=True","Sort=True")</f>
        <v>13.055268940499486</v>
      </c>
    </row>
    <row r="1255" spans="16:21" x14ac:dyDescent="0.25">
      <c r="P1255" s="10">
        <v>36340</v>
      </c>
      <c r="Q1255">
        <v>4.6065950000000004</v>
      </c>
      <c r="S1255" s="42">
        <f t="shared" ca="1" si="25"/>
        <v>47275</v>
      </c>
      <c r="T1255" s="43">
        <f ca="1">_xll.BInterpol('Base CDI'!$H$4:$H$28,'Base CDI'!$J$4:$J$29,S1255,"Cubic","Extrapolate=Linear","MultiX=Average","Skip=True","Sort=True")</f>
        <v>13.064145267863305</v>
      </c>
      <c r="U1255" s="43">
        <f ca="1">_xll.BInterpol('Base CDI'!$H$4:$H$28,'Base CDI'!$I$4:$I$29,S1255,"Cubic","Extrapolate=Linear","MultiX=Average","Skip=True","Sort=True")</f>
        <v>13.05582437621017</v>
      </c>
    </row>
    <row r="1256" spans="16:21" x14ac:dyDescent="0.25">
      <c r="P1256" s="10">
        <v>36341</v>
      </c>
      <c r="Q1256">
        <v>4.610017</v>
      </c>
      <c r="S1256" s="42">
        <f t="shared" ca="1" si="25"/>
        <v>47276</v>
      </c>
      <c r="T1256" s="43">
        <f ca="1">_xll.BInterpol('Base CDI'!$H$4:$H$28,'Base CDI'!$J$4:$J$29,S1256,"Cubic","Extrapolate=Linear","MultiX=Average","Skip=True","Sort=True")</f>
        <v>13.064688719497525</v>
      </c>
      <c r="U1256" s="43">
        <f ca="1">_xll.BInterpol('Base CDI'!$H$4:$H$28,'Base CDI'!$I$4:$I$29,S1256,"Cubic","Extrapolate=Linear","MultiX=Average","Skip=True","Sort=True")</f>
        <v>13.056379220451973</v>
      </c>
    </row>
    <row r="1257" spans="16:21" x14ac:dyDescent="0.25">
      <c r="P1257" s="10">
        <v>36342</v>
      </c>
      <c r="Q1257">
        <v>4.6134310000000003</v>
      </c>
      <c r="S1257" s="42">
        <f t="shared" ca="1" si="25"/>
        <v>47277</v>
      </c>
      <c r="T1257" s="43">
        <f ca="1">_xll.BInterpol('Base CDI'!$H$4:$H$28,'Base CDI'!$J$4:$J$29,S1257,"Cubic","Extrapolate=Linear","MultiX=Average","Skip=True","Sort=True")</f>
        <v>13.065231492968971</v>
      </c>
      <c r="U1257" s="43">
        <f ca="1">_xll.BInterpol('Base CDI'!$H$4:$H$28,'Base CDI'!$I$4:$I$29,S1257,"Cubic","Extrapolate=Linear","MultiX=Average","Skip=True","Sort=True")</f>
        <v>13.056933453361948</v>
      </c>
    </row>
    <row r="1258" spans="16:21" x14ac:dyDescent="0.25">
      <c r="P1258" s="10">
        <v>36343</v>
      </c>
      <c r="Q1258">
        <v>4.6168339999999999</v>
      </c>
      <c r="S1258" s="42">
        <f t="shared" ca="1" si="25"/>
        <v>47278</v>
      </c>
      <c r="T1258" s="43">
        <f ca="1">_xll.BInterpol('Base CDI'!$H$4:$H$28,'Base CDI'!$J$4:$J$29,S1258,"Cubic","Extrapolate=Linear","MultiX=Average","Skip=True","Sort=True")</f>
        <v>13.065773567274778</v>
      </c>
      <c r="U1258" s="43">
        <f ca="1">_xll.BInterpol('Base CDI'!$H$4:$H$28,'Base CDI'!$I$4:$I$29,S1258,"Cubic","Extrapolate=Linear","MultiX=Average","Skip=True","Sort=True")</f>
        <v>13.057487055077154</v>
      </c>
    </row>
    <row r="1259" spans="16:21" x14ac:dyDescent="0.25">
      <c r="P1259" s="10">
        <v>36346</v>
      </c>
      <c r="Q1259">
        <v>4.6202389999999998</v>
      </c>
      <c r="S1259" s="42">
        <f t="shared" ca="1" si="25"/>
        <v>47279</v>
      </c>
      <c r="T1259" s="43">
        <f ca="1">_xll.BInterpol('Base CDI'!$H$4:$H$28,'Base CDI'!$J$4:$J$29,S1259,"Cubic","Extrapolate=Linear","MultiX=Average","Skip=True","Sort=True")</f>
        <v>13.066314921412081</v>
      </c>
      <c r="U1259" s="43">
        <f ca="1">_xll.BInterpol('Base CDI'!$H$4:$H$28,'Base CDI'!$I$4:$I$29,S1259,"Cubic","Extrapolate=Linear","MultiX=Average","Skip=True","Sort=True")</f>
        <v>13.058040005734645</v>
      </c>
    </row>
    <row r="1260" spans="16:21" x14ac:dyDescent="0.25">
      <c r="P1260" s="10">
        <v>36347</v>
      </c>
      <c r="Q1260">
        <v>4.6236350000000002</v>
      </c>
      <c r="S1260" s="42">
        <f t="shared" ca="1" si="25"/>
        <v>47280</v>
      </c>
      <c r="T1260" s="43">
        <f ca="1">_xll.BInterpol('Base CDI'!$H$4:$H$28,'Base CDI'!$J$4:$J$29,S1260,"Cubic","Extrapolate=Linear","MultiX=Average","Skip=True","Sort=True")</f>
        <v>13.066855534378011</v>
      </c>
      <c r="U1260" s="43">
        <f ca="1">_xll.BInterpol('Base CDI'!$H$4:$H$28,'Base CDI'!$I$4:$I$29,S1260,"Cubic","Extrapolate=Linear","MultiX=Average","Skip=True","Sort=True")</f>
        <v>13.058592285471478</v>
      </c>
    </row>
    <row r="1261" spans="16:21" x14ac:dyDescent="0.25">
      <c r="P1261" s="10">
        <v>36348</v>
      </c>
      <c r="Q1261">
        <v>4.6270350000000002</v>
      </c>
      <c r="S1261" s="42">
        <f t="shared" ca="1" si="25"/>
        <v>47281</v>
      </c>
      <c r="T1261" s="43">
        <f ca="1">_xll.BInterpol('Base CDI'!$H$4:$H$28,'Base CDI'!$J$4:$J$29,S1261,"Cubic","Extrapolate=Linear","MultiX=Average","Skip=True","Sort=True")</f>
        <v>13.067395385169704</v>
      </c>
      <c r="U1261" s="43">
        <f ca="1">_xll.BInterpol('Base CDI'!$H$4:$H$28,'Base CDI'!$I$4:$I$29,S1261,"Cubic","Extrapolate=Linear","MultiX=Average","Skip=True","Sort=True")</f>
        <v>13.059143874424711</v>
      </c>
    </row>
    <row r="1262" spans="16:21" x14ac:dyDescent="0.25">
      <c r="P1262" s="10">
        <v>36349</v>
      </c>
      <c r="Q1262">
        <v>4.6304319999999999</v>
      </c>
      <c r="S1262" s="42">
        <f t="shared" ca="1" si="25"/>
        <v>47282</v>
      </c>
      <c r="T1262" s="43">
        <f ca="1">_xll.BInterpol('Base CDI'!$H$4:$H$28,'Base CDI'!$J$4:$J$29,S1262,"Cubic","Extrapolate=Linear","MultiX=Average","Skip=True","Sort=True")</f>
        <v>13.067934452784293</v>
      </c>
      <c r="U1262" s="43">
        <f ca="1">_xll.BInterpol('Base CDI'!$H$4:$H$28,'Base CDI'!$I$4:$I$29,S1262,"Cubic","Extrapolate=Linear","MultiX=Average","Skip=True","Sort=True")</f>
        <v>13.059694752731399</v>
      </c>
    </row>
    <row r="1263" spans="16:21" x14ac:dyDescent="0.25">
      <c r="P1263" s="10">
        <v>36350</v>
      </c>
      <c r="Q1263">
        <v>4.633813</v>
      </c>
      <c r="S1263" s="42">
        <f t="shared" ca="1" si="25"/>
        <v>47283</v>
      </c>
      <c r="T1263" s="43">
        <f ca="1">_xll.BInterpol('Base CDI'!$H$4:$H$28,'Base CDI'!$J$4:$J$29,S1263,"Cubic","Extrapolate=Linear","MultiX=Average","Skip=True","Sort=True")</f>
        <v>13.068472716218913</v>
      </c>
      <c r="U1263" s="43">
        <f ca="1">_xll.BInterpol('Base CDI'!$H$4:$H$28,'Base CDI'!$I$4:$I$29,S1263,"Cubic","Extrapolate=Linear","MultiX=Average","Skip=True","Sort=True")</f>
        <v>13.060244900528598</v>
      </c>
    </row>
    <row r="1264" spans="16:21" x14ac:dyDescent="0.25">
      <c r="P1264" s="10">
        <v>36353</v>
      </c>
      <c r="Q1264">
        <v>4.6371950000000002</v>
      </c>
      <c r="S1264" s="42">
        <f t="shared" ca="1" si="25"/>
        <v>47284</v>
      </c>
      <c r="T1264" s="43">
        <f ca="1">_xll.BInterpol('Base CDI'!$H$4:$H$28,'Base CDI'!$J$4:$J$29,S1264,"Cubic","Extrapolate=Linear","MultiX=Average","Skip=True","Sort=True")</f>
        <v>13.069010154470696</v>
      </c>
      <c r="U1264" s="43">
        <f ca="1">_xll.BInterpol('Base CDI'!$H$4:$H$28,'Base CDI'!$I$4:$I$29,S1264,"Cubic","Extrapolate=Linear","MultiX=Average","Skip=True","Sort=True")</f>
        <v>13.060794297953368</v>
      </c>
    </row>
    <row r="1265" spans="16:21" x14ac:dyDescent="0.25">
      <c r="P1265" s="10">
        <v>36354</v>
      </c>
      <c r="Q1265">
        <v>4.6405890000000003</v>
      </c>
      <c r="S1265" s="42">
        <f t="shared" ca="1" si="25"/>
        <v>47285</v>
      </c>
      <c r="T1265" s="43">
        <f ca="1">_xll.BInterpol('Base CDI'!$H$4:$H$28,'Base CDI'!$J$4:$J$29,S1265,"Cubic","Extrapolate=Linear","MultiX=Average","Skip=True","Sort=True")</f>
        <v>13.06954674653678</v>
      </c>
      <c r="U1265" s="43">
        <f ca="1">_xll.BInterpol('Base CDI'!$H$4:$H$28,'Base CDI'!$I$4:$I$29,S1265,"Cubic","Extrapolate=Linear","MultiX=Average","Skip=True","Sort=True")</f>
        <v>13.06134292514276</v>
      </c>
    </row>
    <row r="1266" spans="16:21" x14ac:dyDescent="0.25">
      <c r="P1266" s="10">
        <v>36355</v>
      </c>
      <c r="Q1266">
        <v>4.6440049999999999</v>
      </c>
      <c r="S1266" s="42">
        <f t="shared" ca="1" si="25"/>
        <v>47286</v>
      </c>
      <c r="T1266" s="43">
        <f ca="1">_xll.BInterpol('Base CDI'!$H$4:$H$28,'Base CDI'!$J$4:$J$29,S1266,"Cubic","Extrapolate=Linear","MultiX=Average","Skip=True","Sort=True")</f>
        <v>13.070082471414295</v>
      </c>
      <c r="U1266" s="43">
        <f ca="1">_xll.BInterpol('Base CDI'!$H$4:$H$28,'Base CDI'!$I$4:$I$29,S1266,"Cubic","Extrapolate=Linear","MultiX=Average","Skip=True","Sort=True")</f>
        <v>13.061890762233833</v>
      </c>
    </row>
    <row r="1267" spans="16:21" x14ac:dyDescent="0.25">
      <c r="P1267" s="10">
        <v>36356</v>
      </c>
      <c r="Q1267">
        <v>4.6474229999999999</v>
      </c>
      <c r="S1267" s="42">
        <f t="shared" ca="1" si="25"/>
        <v>47287</v>
      </c>
      <c r="T1267" s="43">
        <f ca="1">_xll.BInterpol('Base CDI'!$H$4:$H$28,'Base CDI'!$J$4:$J$29,S1267,"Cubic","Extrapolate=Linear","MultiX=Average","Skip=True","Sort=True")</f>
        <v>13.070617308100376</v>
      </c>
      <c r="U1267" s="43">
        <f ca="1">_xll.BInterpol('Base CDI'!$H$4:$H$28,'Base CDI'!$I$4:$I$29,S1267,"Cubic","Extrapolate=Linear","MultiX=Average","Skip=True","Sort=True")</f>
        <v>13.062437789363646</v>
      </c>
    </row>
    <row r="1268" spans="16:21" x14ac:dyDescent="0.25">
      <c r="P1268" s="10">
        <v>36357</v>
      </c>
      <c r="Q1268">
        <v>4.6508430000000001</v>
      </c>
      <c r="S1268" s="42">
        <f t="shared" ca="1" si="25"/>
        <v>47288</v>
      </c>
      <c r="T1268" s="43">
        <f ca="1">_xll.BInterpol('Base CDI'!$H$4:$H$28,'Base CDI'!$J$4:$J$29,S1268,"Cubic","Extrapolate=Linear","MultiX=Average","Skip=True","Sort=True")</f>
        <v>13.071151235592158</v>
      </c>
      <c r="U1268" s="43">
        <f ca="1">_xll.BInterpol('Base CDI'!$H$4:$H$28,'Base CDI'!$I$4:$I$29,S1268,"Cubic","Extrapolate=Linear","MultiX=Average","Skip=True","Sort=True")</f>
        <v>13.06298398666925</v>
      </c>
    </row>
    <row r="1269" spans="16:21" x14ac:dyDescent="0.25">
      <c r="P1269" s="10">
        <v>36360</v>
      </c>
      <c r="Q1269">
        <v>4.6542659999999998</v>
      </c>
      <c r="S1269" s="42">
        <f t="shared" ca="1" si="25"/>
        <v>47289</v>
      </c>
      <c r="T1269" s="43">
        <f ca="1">_xll.BInterpol('Base CDI'!$H$4:$H$28,'Base CDI'!$J$4:$J$29,S1269,"Cubic","Extrapolate=Linear","MultiX=Average","Skip=True","Sort=True")</f>
        <v>13.071684232886774</v>
      </c>
      <c r="U1269" s="43">
        <f ca="1">_xll.BInterpol('Base CDI'!$H$4:$H$28,'Base CDI'!$I$4:$I$29,S1269,"Cubic","Extrapolate=Linear","MultiX=Average","Skip=True","Sort=True")</f>
        <v>13.063529334287706</v>
      </c>
    </row>
    <row r="1270" spans="16:21" x14ac:dyDescent="0.25">
      <c r="P1270" s="10">
        <v>36361</v>
      </c>
      <c r="Q1270">
        <v>4.6576950000000004</v>
      </c>
      <c r="S1270" s="42">
        <f t="shared" ca="1" si="25"/>
        <v>47290</v>
      </c>
      <c r="T1270" s="43">
        <f ca="1">_xll.BInterpol('Base CDI'!$H$4:$H$28,'Base CDI'!$J$4:$J$29,S1270,"Cubic","Extrapolate=Linear","MultiX=Average","Skip=True","Sort=True")</f>
        <v>13.072216278981358</v>
      </c>
      <c r="U1270" s="43">
        <f ca="1">_xll.BInterpol('Base CDI'!$H$4:$H$28,'Base CDI'!$I$4:$I$29,S1270,"Cubic","Extrapolate=Linear","MultiX=Average","Skip=True","Sort=True")</f>
        <v>13.064073812356067</v>
      </c>
    </row>
    <row r="1271" spans="16:21" x14ac:dyDescent="0.25">
      <c r="P1271" s="10">
        <v>36362</v>
      </c>
      <c r="Q1271">
        <v>4.6611320000000003</v>
      </c>
      <c r="S1271" s="42">
        <f t="shared" ca="1" si="25"/>
        <v>47291</v>
      </c>
      <c r="T1271" s="43">
        <f ca="1">_xll.BInterpol('Base CDI'!$H$4:$H$28,'Base CDI'!$J$4:$J$29,S1271,"Cubic","Extrapolate=Linear","MultiX=Average","Skip=True","Sort=True")</f>
        <v>13.072747352873044</v>
      </c>
      <c r="U1271" s="43">
        <f ca="1">_xll.BInterpol('Base CDI'!$H$4:$H$28,'Base CDI'!$I$4:$I$29,S1271,"Cubic","Extrapolate=Linear","MultiX=Average","Skip=True","Sort=True")</f>
        <v>13.064617401011391</v>
      </c>
    </row>
    <row r="1272" spans="16:21" x14ac:dyDescent="0.25">
      <c r="P1272" s="10">
        <v>36363</v>
      </c>
      <c r="Q1272">
        <v>4.6645659999999998</v>
      </c>
      <c r="S1272" s="42">
        <f t="shared" ca="1" si="25"/>
        <v>47292</v>
      </c>
      <c r="T1272" s="43">
        <f ca="1">_xll.BInterpol('Base CDI'!$H$4:$H$28,'Base CDI'!$J$4:$J$29,S1272,"Cubic","Extrapolate=Linear","MultiX=Average","Skip=True","Sort=True")</f>
        <v>13.073277433558966</v>
      </c>
      <c r="U1272" s="43">
        <f ca="1">_xll.BInterpol('Base CDI'!$H$4:$H$28,'Base CDI'!$I$4:$I$29,S1272,"Cubic","Extrapolate=Linear","MultiX=Average","Skip=True","Sort=True")</f>
        <v>13.065160080390735</v>
      </c>
    </row>
    <row r="1273" spans="16:21" x14ac:dyDescent="0.25">
      <c r="P1273" s="10">
        <v>36364</v>
      </c>
      <c r="Q1273">
        <v>4.6680109999999999</v>
      </c>
      <c r="S1273" s="42">
        <f t="shared" ca="1" si="25"/>
        <v>47293</v>
      </c>
      <c r="T1273" s="43">
        <f ca="1">_xll.BInterpol('Base CDI'!$H$4:$H$28,'Base CDI'!$J$4:$J$29,S1273,"Cubic","Extrapolate=Linear","MultiX=Average","Skip=True","Sort=True")</f>
        <v>13.073806500036259</v>
      </c>
      <c r="U1273" s="43">
        <f ca="1">_xll.BInterpol('Base CDI'!$H$4:$H$28,'Base CDI'!$I$4:$I$29,S1273,"Cubic","Extrapolate=Linear","MultiX=Average","Skip=True","Sort=True")</f>
        <v>13.065701830631154</v>
      </c>
    </row>
    <row r="1274" spans="16:21" x14ac:dyDescent="0.25">
      <c r="P1274" s="10">
        <v>36367</v>
      </c>
      <c r="Q1274">
        <v>4.6714479999999998</v>
      </c>
      <c r="S1274" s="42">
        <f t="shared" ca="1" si="25"/>
        <v>47294</v>
      </c>
      <c r="T1274" s="43">
        <f ca="1">_xll.BInterpol('Base CDI'!$H$4:$H$28,'Base CDI'!$J$4:$J$29,S1274,"Cubic","Extrapolate=Linear","MultiX=Average","Skip=True","Sort=True")</f>
        <v>13.074334531302055</v>
      </c>
      <c r="U1274" s="43">
        <f ca="1">_xll.BInterpol('Base CDI'!$H$4:$H$28,'Base CDI'!$I$4:$I$29,S1274,"Cubic","Extrapolate=Linear","MultiX=Average","Skip=True","Sort=True")</f>
        <v>13.066242631869706</v>
      </c>
    </row>
    <row r="1275" spans="16:21" x14ac:dyDescent="0.25">
      <c r="P1275" s="10">
        <v>36368</v>
      </c>
      <c r="Q1275">
        <v>4.6748919999999998</v>
      </c>
      <c r="S1275" s="42">
        <f t="shared" ca="1" si="25"/>
        <v>47295</v>
      </c>
      <c r="T1275" s="43">
        <f ca="1">_xll.BInterpol('Base CDI'!$H$4:$H$28,'Base CDI'!$J$4:$J$29,S1275,"Cubic","Extrapolate=Linear","MultiX=Average","Skip=True","Sort=True")</f>
        <v>13.074861506353491</v>
      </c>
      <c r="U1275" s="43">
        <f ca="1">_xll.BInterpol('Base CDI'!$H$4:$H$28,'Base CDI'!$I$4:$I$29,S1275,"Cubic","Extrapolate=Linear","MultiX=Average","Skip=True","Sort=True")</f>
        <v>13.066782464243445</v>
      </c>
    </row>
    <row r="1276" spans="16:21" x14ac:dyDescent="0.25">
      <c r="P1276" s="10">
        <v>36369</v>
      </c>
      <c r="Q1276">
        <v>4.6783390000000002</v>
      </c>
      <c r="S1276" s="42">
        <f t="shared" ca="1" si="25"/>
        <v>47296</v>
      </c>
      <c r="T1276" s="43">
        <f ca="1">_xll.BInterpol('Base CDI'!$H$4:$H$28,'Base CDI'!$J$4:$J$29,S1276,"Cubic","Extrapolate=Linear","MultiX=Average","Skip=True","Sort=True")</f>
        <v>13.075387404187698</v>
      </c>
      <c r="U1276" s="43">
        <f ca="1">_xll.BInterpol('Base CDI'!$H$4:$H$28,'Base CDI'!$I$4:$I$29,S1276,"Cubic","Extrapolate=Linear","MultiX=Average","Skip=True","Sort=True")</f>
        <v>13.067321307889431</v>
      </c>
    </row>
    <row r="1277" spans="16:21" x14ac:dyDescent="0.25">
      <c r="P1277" s="10">
        <v>36370</v>
      </c>
      <c r="Q1277">
        <v>4.6817359999999999</v>
      </c>
      <c r="S1277" s="42">
        <f t="shared" ca="1" si="25"/>
        <v>47297</v>
      </c>
      <c r="T1277" s="43">
        <f ca="1">_xll.BInterpol('Base CDI'!$H$4:$H$28,'Base CDI'!$J$4:$J$29,S1277,"Cubic","Extrapolate=Linear","MultiX=Average","Skip=True","Sort=True")</f>
        <v>13.07591220380181</v>
      </c>
      <c r="U1277" s="43">
        <f ca="1">_xll.BInterpol('Base CDI'!$H$4:$H$28,'Base CDI'!$I$4:$I$29,S1277,"Cubic","Extrapolate=Linear","MultiX=Average","Skip=True","Sort=True")</f>
        <v>13.067859142944716</v>
      </c>
    </row>
    <row r="1278" spans="16:21" x14ac:dyDescent="0.25">
      <c r="P1278" s="10">
        <v>36371</v>
      </c>
      <c r="Q1278">
        <v>4.685009</v>
      </c>
      <c r="S1278" s="42">
        <f t="shared" ca="1" si="25"/>
        <v>47298</v>
      </c>
      <c r="T1278" s="43">
        <f ca="1">_xll.BInterpol('Base CDI'!$H$4:$H$28,'Base CDI'!$J$4:$J$29,S1278,"Cubic","Extrapolate=Linear","MultiX=Average","Skip=True","Sort=True")</f>
        <v>13.076435884192962</v>
      </c>
      <c r="U1278" s="43">
        <f ca="1">_xll.BInterpol('Base CDI'!$H$4:$H$28,'Base CDI'!$I$4:$I$29,S1278,"Cubic","Extrapolate=Linear","MultiX=Average","Skip=True","Sort=True")</f>
        <v>13.06839594954636</v>
      </c>
    </row>
    <row r="1279" spans="16:21" x14ac:dyDescent="0.25">
      <c r="P1279" s="10">
        <v>36374</v>
      </c>
      <c r="Q1279">
        <v>4.688288</v>
      </c>
      <c r="S1279" s="42">
        <f t="shared" ca="1" si="25"/>
        <v>47299</v>
      </c>
      <c r="T1279" s="43">
        <f ca="1">_xll.BInterpol('Base CDI'!$H$4:$H$28,'Base CDI'!$J$4:$J$29,S1279,"Cubic","Extrapolate=Linear","MultiX=Average","Skip=True","Sort=True")</f>
        <v>13.076958424358288</v>
      </c>
      <c r="U1279" s="43">
        <f ca="1">_xll.BInterpol('Base CDI'!$H$4:$H$28,'Base CDI'!$I$4:$I$29,S1279,"Cubic","Extrapolate=Linear","MultiX=Average","Skip=True","Sort=True")</f>
        <v>13.068931707831418</v>
      </c>
    </row>
    <row r="1280" spans="16:21" x14ac:dyDescent="0.25">
      <c r="P1280" s="10">
        <v>36375</v>
      </c>
      <c r="Q1280">
        <v>4.6915680000000002</v>
      </c>
      <c r="S1280" s="42">
        <f t="shared" ca="1" si="25"/>
        <v>47300</v>
      </c>
      <c r="T1280" s="43">
        <f ca="1">_xll.BInterpol('Base CDI'!$H$4:$H$28,'Base CDI'!$J$4:$J$29,S1280,"Cubic","Extrapolate=Linear","MultiX=Average","Skip=True","Sort=True")</f>
        <v>13.077479803294922</v>
      </c>
      <c r="U1280" s="43">
        <f ca="1">_xll.BInterpol('Base CDI'!$H$4:$H$28,'Base CDI'!$I$4:$I$29,S1280,"Cubic","Extrapolate=Linear","MultiX=Average","Skip=True","Sort=True")</f>
        <v>13.069466397936946</v>
      </c>
    </row>
    <row r="1281" spans="16:21" x14ac:dyDescent="0.25">
      <c r="P1281" s="10">
        <v>36376</v>
      </c>
      <c r="Q1281">
        <v>4.6948470000000002</v>
      </c>
      <c r="S1281" s="42">
        <f t="shared" ca="1" si="25"/>
        <v>47301</v>
      </c>
      <c r="T1281" s="43">
        <f ca="1">_xll.BInterpol('Base CDI'!$H$4:$H$28,'Base CDI'!$J$4:$J$29,S1281,"Cubic","Extrapolate=Linear","MultiX=Average","Skip=True","Sort=True")</f>
        <v>13.077999999999999</v>
      </c>
      <c r="U1281" s="43">
        <f ca="1">_xll.BInterpol('Base CDI'!$H$4:$H$28,'Base CDI'!$I$4:$I$29,S1281,"Cubic","Extrapolate=Linear","MultiX=Average","Skip=True","Sort=True")</f>
        <v>13.07</v>
      </c>
    </row>
    <row r="1282" spans="16:21" x14ac:dyDescent="0.25">
      <c r="P1282" s="10">
        <v>36377</v>
      </c>
      <c r="Q1282">
        <v>4.6981260000000002</v>
      </c>
      <c r="S1282" s="42">
        <f t="shared" ca="1" si="25"/>
        <v>47302</v>
      </c>
      <c r="T1282" s="43">
        <f ca="1">_xll.BInterpol('Base CDI'!$H$4:$H$28,'Base CDI'!$J$4:$J$29,S1282,"Cubic","Extrapolate=Linear","MultiX=Average","Skip=True","Sort=True")</f>
        <v>13.078518998217168</v>
      </c>
      <c r="U1282" s="43">
        <f ca="1">_xll.BInterpol('Base CDI'!$H$4:$H$28,'Base CDI'!$I$4:$I$29,S1282,"Cubic","Extrapolate=Linear","MultiX=Average","Skip=True","Sort=True")</f>
        <v>13.070532498378821</v>
      </c>
    </row>
    <row r="1283" spans="16:21" x14ac:dyDescent="0.25">
      <c r="P1283" s="10">
        <v>36378</v>
      </c>
      <c r="Q1283">
        <v>4.7014079999999998</v>
      </c>
      <c r="S1283" s="42">
        <f t="shared" ca="1" si="25"/>
        <v>47303</v>
      </c>
      <c r="T1283" s="43">
        <f ca="1">_xll.BInterpol('Base CDI'!$H$4:$H$28,'Base CDI'!$J$4:$J$29,S1283,"Cubic","Extrapolate=Linear","MultiX=Average","Skip=True","Sort=True")</f>
        <v>13.079036800676155</v>
      </c>
      <c r="U1283" s="43">
        <f ca="1">_xll.BInterpol('Base CDI'!$H$4:$H$28,'Base CDI'!$I$4:$I$29,S1283,"Cubic","Extrapolate=Linear","MultiX=Average","Skip=True","Sort=True")</f>
        <v>13.07106389431638</v>
      </c>
    </row>
    <row r="1284" spans="16:21" x14ac:dyDescent="0.25">
      <c r="P1284" s="10">
        <v>36381</v>
      </c>
      <c r="Q1284">
        <v>4.7046890000000001</v>
      </c>
      <c r="S1284" s="42">
        <f t="shared" ca="1" si="25"/>
        <v>47304</v>
      </c>
      <c r="T1284" s="43">
        <f ca="1">_xll.BInterpol('Base CDI'!$H$4:$H$28,'Base CDI'!$J$4:$J$29,S1284,"Cubic","Extrapolate=Linear","MultiX=Average","Skip=True","Sort=True")</f>
        <v>13.0795534148532</v>
      </c>
      <c r="U1284" s="43">
        <f ca="1">_xll.BInterpol('Base CDI'!$H$4:$H$28,'Base CDI'!$I$4:$I$29,S1284,"Cubic","Extrapolate=Linear","MultiX=Average","Skip=True","Sort=True")</f>
        <v>13.071594193276828</v>
      </c>
    </row>
    <row r="1285" spans="16:21" x14ac:dyDescent="0.25">
      <c r="P1285" s="10">
        <v>36382</v>
      </c>
      <c r="Q1285">
        <v>4.7079709999999997</v>
      </c>
      <c r="S1285" s="42">
        <f t="shared" ca="1" si="25"/>
        <v>47305</v>
      </c>
      <c r="T1285" s="43">
        <f ca="1">_xll.BInterpol('Base CDI'!$H$4:$H$28,'Base CDI'!$J$4:$J$29,S1285,"Cubic","Extrapolate=Linear","MultiX=Average","Skip=True","Sort=True")</f>
        <v>13.080068848224542</v>
      </c>
      <c r="U1285" s="43">
        <f ca="1">_xll.BInterpol('Base CDI'!$H$4:$H$28,'Base CDI'!$I$4:$I$29,S1285,"Cubic","Extrapolate=Linear","MultiX=Average","Skip=True","Sort=True")</f>
        <v>13.072123400724323</v>
      </c>
    </row>
    <row r="1286" spans="16:21" x14ac:dyDescent="0.25">
      <c r="P1286" s="10">
        <v>36383</v>
      </c>
      <c r="Q1286">
        <v>4.7112569999999998</v>
      </c>
      <c r="S1286" s="42">
        <f t="shared" ca="1" si="25"/>
        <v>47306</v>
      </c>
      <c r="T1286" s="43">
        <f ca="1">_xll.BInterpol('Base CDI'!$H$4:$H$28,'Base CDI'!$J$4:$J$29,S1286,"Cubic","Extrapolate=Linear","MultiX=Average","Skip=True","Sort=True")</f>
        <v>13.080583108266424</v>
      </c>
      <c r="U1286" s="43">
        <f ca="1">_xll.BInterpol('Base CDI'!$H$4:$H$28,'Base CDI'!$I$4:$I$29,S1286,"Cubic","Extrapolate=Linear","MultiX=Average","Skip=True","Sort=True")</f>
        <v>13.072651522123016</v>
      </c>
    </row>
    <row r="1287" spans="16:21" x14ac:dyDescent="0.25">
      <c r="P1287" s="10">
        <v>36384</v>
      </c>
      <c r="Q1287">
        <v>4.7145489999999999</v>
      </c>
      <c r="S1287" s="42">
        <f t="shared" ca="1" si="25"/>
        <v>47307</v>
      </c>
      <c r="T1287" s="43">
        <f ca="1">_xll.BInterpol('Base CDI'!$H$4:$H$28,'Base CDI'!$J$4:$J$29,S1287,"Cubic","Extrapolate=Linear","MultiX=Average","Skip=True","Sort=True")</f>
        <v>13.081096202455086</v>
      </c>
      <c r="U1287" s="43">
        <f ca="1">_xll.BInterpol('Base CDI'!$H$4:$H$28,'Base CDI'!$I$4:$I$29,S1287,"Cubic","Extrapolate=Linear","MultiX=Average","Skip=True","Sort=True")</f>
        <v>13.073178562937061</v>
      </c>
    </row>
    <row r="1288" spans="16:21" x14ac:dyDescent="0.25">
      <c r="P1288" s="10">
        <v>36385</v>
      </c>
      <c r="Q1288">
        <v>4.7178399999999998</v>
      </c>
      <c r="S1288" s="42">
        <f t="shared" ca="1" si="25"/>
        <v>47308</v>
      </c>
      <c r="T1288" s="43">
        <f ca="1">_xll.BInterpol('Base CDI'!$H$4:$H$28,'Base CDI'!$J$4:$J$29,S1288,"Cubic","Extrapolate=Linear","MultiX=Average","Skip=True","Sort=True")</f>
        <v>13.081608138266768</v>
      </c>
      <c r="U1288" s="43">
        <f ca="1">_xll.BInterpol('Base CDI'!$H$4:$H$28,'Base CDI'!$I$4:$I$29,S1288,"Cubic","Extrapolate=Linear","MultiX=Average","Skip=True","Sort=True")</f>
        <v>13.073704528630614</v>
      </c>
    </row>
    <row r="1289" spans="16:21" x14ac:dyDescent="0.25">
      <c r="P1289" s="10">
        <v>36388</v>
      </c>
      <c r="Q1289">
        <v>4.7211360000000004</v>
      </c>
      <c r="S1289" s="42">
        <f t="shared" ca="1" si="25"/>
        <v>47309</v>
      </c>
      <c r="T1289" s="43">
        <f ca="1">_xll.BInterpol('Base CDI'!$H$4:$H$28,'Base CDI'!$J$4:$J$29,S1289,"Cubic","Extrapolate=Linear","MultiX=Average","Skip=True","Sort=True")</f>
        <v>13.082118923177713</v>
      </c>
      <c r="U1289" s="43">
        <f ca="1">_xll.BInterpol('Base CDI'!$H$4:$H$28,'Base CDI'!$I$4:$I$29,S1289,"Cubic","Extrapolate=Linear","MultiX=Average","Skip=True","Sort=True")</f>
        <v>13.074229424667827</v>
      </c>
    </row>
    <row r="1290" spans="16:21" x14ac:dyDescent="0.25">
      <c r="P1290" s="10">
        <v>36389</v>
      </c>
      <c r="Q1290">
        <v>4.7244320000000002</v>
      </c>
      <c r="S1290" s="42">
        <f t="shared" ca="1" si="25"/>
        <v>47310</v>
      </c>
      <c r="T1290" s="43">
        <f ca="1">_xll.BInterpol('Base CDI'!$H$4:$H$28,'Base CDI'!$J$4:$J$29,S1290,"Cubic","Extrapolate=Linear","MultiX=Average","Skip=True","Sort=True")</f>
        <v>13.08262856466416</v>
      </c>
      <c r="U1290" s="43">
        <f ca="1">_xll.BInterpol('Base CDI'!$H$4:$H$28,'Base CDI'!$I$4:$I$29,S1290,"Cubic","Extrapolate=Linear","MultiX=Average","Skip=True","Sort=True")</f>
        <v>13.074753256512855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6">S1290+1</f>
        <v>47311</v>
      </c>
      <c r="T1291" s="43">
        <f ca="1">_xll.BInterpol('Base CDI'!$H$4:$H$28,'Base CDI'!$J$4:$J$29,S1291,"Cubic","Extrapolate=Linear","MultiX=Average","Skip=True","Sort=True")</f>
        <v>13.083137070202353</v>
      </c>
      <c r="U1291" s="43">
        <f ca="1">_xll.BInterpol('Base CDI'!$H$4:$H$28,'Base CDI'!$I$4:$I$29,S1291,"Cubic","Extrapolate=Linear","MultiX=Average","Skip=True","Sort=True")</f>
        <v>13.075276029629851</v>
      </c>
    </row>
    <row r="1292" spans="16:21" x14ac:dyDescent="0.25">
      <c r="P1292" s="10">
        <v>36391</v>
      </c>
      <c r="Q1292">
        <v>4.7310249999999998</v>
      </c>
      <c r="S1292" s="42">
        <f t="shared" ca="1" si="26"/>
        <v>47312</v>
      </c>
      <c r="T1292" s="43">
        <f ca="1">_xll.BInterpol('Base CDI'!$H$4:$H$28,'Base CDI'!$J$4:$J$29,S1292,"Cubic","Extrapolate=Linear","MultiX=Average","Skip=True","Sort=True")</f>
        <v>13.083644447268529</v>
      </c>
      <c r="U1292" s="43">
        <f ca="1">_xll.BInterpol('Base CDI'!$H$4:$H$28,'Base CDI'!$I$4:$I$29,S1292,"Cubic","Extrapolate=Linear","MultiX=Average","Skip=True","Sort=True")</f>
        <v>13.075797749482971</v>
      </c>
    </row>
    <row r="1293" spans="16:21" x14ac:dyDescent="0.25">
      <c r="P1293" s="10">
        <v>36392</v>
      </c>
      <c r="Q1293">
        <v>4.7343270000000004</v>
      </c>
      <c r="S1293" s="42">
        <f t="shared" ca="1" si="26"/>
        <v>47313</v>
      </c>
      <c r="T1293" s="43">
        <f ca="1">_xll.BInterpol('Base CDI'!$H$4:$H$28,'Base CDI'!$J$4:$J$29,S1293,"Cubic","Extrapolate=Linear","MultiX=Average","Skip=True","Sort=True")</f>
        <v>13.084150703338929</v>
      </c>
      <c r="U1293" s="43">
        <f ca="1">_xll.BInterpol('Base CDI'!$H$4:$H$28,'Base CDI'!$I$4:$I$29,S1293,"Cubic","Extrapolate=Linear","MultiX=Average","Skip=True","Sort=True")</f>
        <v>13.076318421536365</v>
      </c>
    </row>
    <row r="1294" spans="16:21" x14ac:dyDescent="0.25">
      <c r="P1294" s="10">
        <v>36395</v>
      </c>
      <c r="Q1294">
        <v>4.7376259999999997</v>
      </c>
      <c r="S1294" s="42">
        <f t="shared" ca="1" si="26"/>
        <v>47314</v>
      </c>
      <c r="T1294" s="43">
        <f ca="1">_xll.BInterpol('Base CDI'!$H$4:$H$28,'Base CDI'!$J$4:$J$29,S1294,"Cubic","Extrapolate=Linear","MultiX=Average","Skip=True","Sort=True")</f>
        <v>13.084655845889799</v>
      </c>
      <c r="U1294" s="43">
        <f ca="1">_xll.BInterpol('Base CDI'!$H$4:$H$28,'Base CDI'!$I$4:$I$29,S1294,"Cubic","Extrapolate=Linear","MultiX=Average","Skip=True","Sort=True")</f>
        <v>13.076838051254192</v>
      </c>
    </row>
    <row r="1295" spans="16:21" x14ac:dyDescent="0.25">
      <c r="P1295" s="10">
        <v>36396</v>
      </c>
      <c r="Q1295">
        <v>4.740926</v>
      </c>
      <c r="S1295" s="42">
        <f t="shared" ca="1" si="26"/>
        <v>47315</v>
      </c>
      <c r="T1295" s="43">
        <f ca="1">_xll.BInterpol('Base CDI'!$H$4:$H$28,'Base CDI'!$J$4:$J$29,S1295,"Cubic","Extrapolate=Linear","MultiX=Average","Skip=True","Sort=True")</f>
        <v>13.085159882397374</v>
      </c>
      <c r="U1295" s="43">
        <f ca="1">_xll.BInterpol('Base CDI'!$H$4:$H$28,'Base CDI'!$I$4:$I$29,S1295,"Cubic","Extrapolate=Linear","MultiX=Average","Skip=True","Sort=True")</f>
        <v>13.077356644100602</v>
      </c>
    </row>
    <row r="1296" spans="16:21" x14ac:dyDescent="0.25">
      <c r="P1296" s="10">
        <v>36397</v>
      </c>
      <c r="Q1296">
        <v>4.7442279999999997</v>
      </c>
      <c r="S1296" s="42">
        <f t="shared" ca="1" si="26"/>
        <v>47316</v>
      </c>
      <c r="T1296" s="43">
        <f ca="1">_xll.BInterpol('Base CDI'!$H$4:$H$28,'Base CDI'!$J$4:$J$29,S1296,"Cubic","Extrapolate=Linear","MultiX=Average","Skip=True","Sort=True")</f>
        <v>13.085662820337896</v>
      </c>
      <c r="U1296" s="43">
        <f ca="1">_xll.BInterpol('Base CDI'!$H$4:$H$28,'Base CDI'!$I$4:$I$29,S1296,"Cubic","Extrapolate=Linear","MultiX=Average","Skip=True","Sort=True")</f>
        <v>13.07787420553975</v>
      </c>
    </row>
    <row r="1297" spans="16:21" x14ac:dyDescent="0.25">
      <c r="P1297" s="10">
        <v>36398</v>
      </c>
      <c r="Q1297">
        <v>4.7475300000000002</v>
      </c>
      <c r="S1297" s="42">
        <f t="shared" ca="1" si="26"/>
        <v>47317</v>
      </c>
      <c r="T1297" s="43">
        <f ca="1">_xll.BInterpol('Base CDI'!$H$4:$H$28,'Base CDI'!$J$4:$J$29,S1297,"Cubic","Extrapolate=Linear","MultiX=Average","Skip=True","Sort=True")</f>
        <v>13.086164667187608</v>
      </c>
      <c r="U1297" s="43">
        <f ca="1">_xll.BInterpol('Base CDI'!$H$4:$H$28,'Base CDI'!$I$4:$I$29,S1297,"Cubic","Extrapolate=Linear","MultiX=Average","Skip=True","Sort=True")</f>
        <v>13.07839074103579</v>
      </c>
    </row>
    <row r="1298" spans="16:21" x14ac:dyDescent="0.25">
      <c r="P1298" s="10">
        <v>36399</v>
      </c>
      <c r="Q1298">
        <v>4.7508439999999998</v>
      </c>
      <c r="S1298" s="42">
        <f t="shared" ca="1" si="26"/>
        <v>47318</v>
      </c>
      <c r="T1298" s="43">
        <f ca="1">_xll.BInterpol('Base CDI'!$H$4:$H$28,'Base CDI'!$J$4:$J$29,S1298,"Cubic","Extrapolate=Linear","MultiX=Average","Skip=True","Sort=True")</f>
        <v>13.08666543042275</v>
      </c>
      <c r="U1298" s="43">
        <f ca="1">_xll.BInterpol('Base CDI'!$H$4:$H$28,'Base CDI'!$I$4:$I$29,S1298,"Cubic","Extrapolate=Linear","MultiX=Average","Skip=True","Sort=True")</f>
        <v>13.078906256052877</v>
      </c>
    </row>
    <row r="1299" spans="16:21" x14ac:dyDescent="0.25">
      <c r="P1299" s="10">
        <v>36402</v>
      </c>
      <c r="Q1299">
        <v>4.7541529999999996</v>
      </c>
      <c r="S1299" s="42">
        <f t="shared" ca="1" si="26"/>
        <v>47319</v>
      </c>
      <c r="T1299" s="43">
        <f ca="1">_xll.BInterpol('Base CDI'!$H$4:$H$28,'Base CDI'!$J$4:$J$29,S1299,"Cubic","Extrapolate=Linear","MultiX=Average","Skip=True","Sort=True")</f>
        <v>13.087165117519563</v>
      </c>
      <c r="U1299" s="43">
        <f ca="1">_xll.BInterpol('Base CDI'!$H$4:$H$28,'Base CDI'!$I$4:$I$29,S1299,"Cubic","Extrapolate=Linear","MultiX=Average","Skip=True","Sort=True")</f>
        <v>13.079420756055164</v>
      </c>
    </row>
    <row r="1300" spans="16:21" x14ac:dyDescent="0.25">
      <c r="P1300" s="10">
        <v>36403</v>
      </c>
      <c r="Q1300">
        <v>4.7574699999999996</v>
      </c>
      <c r="S1300" s="42">
        <f t="shared" ca="1" si="26"/>
        <v>47320</v>
      </c>
      <c r="T1300" s="43">
        <f ca="1">_xll.BInterpol('Base CDI'!$H$4:$H$28,'Base CDI'!$J$4:$J$29,S1300,"Cubic","Extrapolate=Linear","MultiX=Average","Skip=True","Sort=True")</f>
        <v>13.087663735954287</v>
      </c>
      <c r="U1300" s="43">
        <f ca="1">_xll.BInterpol('Base CDI'!$H$4:$H$28,'Base CDI'!$I$4:$I$29,S1300,"Cubic","Extrapolate=Linear","MultiX=Average","Skip=True","Sort=True")</f>
        <v>13.079934246506804</v>
      </c>
    </row>
    <row r="1301" spans="16:21" x14ac:dyDescent="0.25">
      <c r="P1301" s="10">
        <v>36404</v>
      </c>
      <c r="Q1301">
        <v>4.7607879999999998</v>
      </c>
      <c r="S1301" s="42">
        <f t="shared" ca="1" si="26"/>
        <v>47321</v>
      </c>
      <c r="T1301" s="43">
        <f ca="1">_xll.BInterpol('Base CDI'!$H$4:$H$28,'Base CDI'!$J$4:$J$29,S1301,"Cubic","Extrapolate=Linear","MultiX=Average","Skip=True","Sort=True")</f>
        <v>13.088161293203164</v>
      </c>
      <c r="U1301" s="43">
        <f ca="1">_xll.BInterpol('Base CDI'!$H$4:$H$28,'Base CDI'!$I$4:$I$29,S1301,"Cubic","Extrapolate=Linear","MultiX=Average","Skip=True","Sort=True")</f>
        <v>13.080446732871952</v>
      </c>
    </row>
    <row r="1302" spans="16:21" x14ac:dyDescent="0.25">
      <c r="P1302" s="10">
        <v>36405</v>
      </c>
      <c r="Q1302">
        <v>4.7640710000000004</v>
      </c>
      <c r="S1302" s="42">
        <f t="shared" ca="1" si="26"/>
        <v>47322</v>
      </c>
      <c r="T1302" s="43">
        <f ca="1">_xll.BInterpol('Base CDI'!$H$4:$H$28,'Base CDI'!$J$4:$J$29,S1302,"Cubic","Extrapolate=Linear","MultiX=Average","Skip=True","Sort=True")</f>
        <v>13.088657796742435</v>
      </c>
      <c r="U1302" s="43">
        <f ca="1">_xll.BInterpol('Base CDI'!$H$4:$H$28,'Base CDI'!$I$4:$I$29,S1302,"Cubic","Extrapolate=Linear","MultiX=Average","Skip=True","Sort=True")</f>
        <v>13.080958220614763</v>
      </c>
    </row>
    <row r="1303" spans="16:21" x14ac:dyDescent="0.25">
      <c r="P1303" s="10">
        <v>36406</v>
      </c>
      <c r="Q1303">
        <v>4.7673969999999999</v>
      </c>
      <c r="S1303" s="42">
        <f t="shared" ca="1" si="26"/>
        <v>47323</v>
      </c>
      <c r="T1303" s="43">
        <f ca="1">_xll.BInterpol('Base CDI'!$H$4:$H$28,'Base CDI'!$J$4:$J$29,S1303,"Cubic","Extrapolate=Linear","MultiX=Average","Skip=True","Sort=True")</f>
        <v>13.089153254048339</v>
      </c>
      <c r="U1303" s="43">
        <f ca="1">_xll.BInterpol('Base CDI'!$H$4:$H$28,'Base CDI'!$I$4:$I$29,S1303,"Cubic","Extrapolate=Linear","MultiX=Average","Skip=True","Sort=True")</f>
        <v>13.081468715199389</v>
      </c>
    </row>
    <row r="1304" spans="16:21" x14ac:dyDescent="0.25">
      <c r="P1304" s="10">
        <v>36409</v>
      </c>
      <c r="Q1304">
        <v>4.7707220000000001</v>
      </c>
      <c r="S1304" s="42">
        <f t="shared" ca="1" si="26"/>
        <v>47324</v>
      </c>
      <c r="T1304" s="43">
        <f ca="1">_xll.BInterpol('Base CDI'!$H$4:$H$28,'Base CDI'!$J$4:$J$29,S1304,"Cubic","Extrapolate=Linear","MultiX=Average","Skip=True","Sort=True")</f>
        <v>13.089647672597119</v>
      </c>
      <c r="U1304" s="43">
        <f ca="1">_xll.BInterpol('Base CDI'!$H$4:$H$28,'Base CDI'!$I$4:$I$29,S1304,"Cubic","Extrapolate=Linear","MultiX=Average","Skip=True","Sort=True")</f>
        <v>13.081978222089983</v>
      </c>
    </row>
    <row r="1305" spans="16:21" x14ac:dyDescent="0.25">
      <c r="P1305" s="10">
        <v>36411</v>
      </c>
      <c r="Q1305">
        <v>4.7740410000000004</v>
      </c>
      <c r="S1305" s="42">
        <f t="shared" ca="1" si="26"/>
        <v>47325</v>
      </c>
      <c r="T1305" s="43">
        <f ca="1">_xll.BInterpol('Base CDI'!$H$4:$H$28,'Base CDI'!$J$4:$J$29,S1305,"Cubic","Extrapolate=Linear","MultiX=Average","Skip=True","Sort=True")</f>
        <v>13.090141059865015</v>
      </c>
      <c r="U1305" s="43">
        <f ca="1">_xll.BInterpol('Base CDI'!$H$4:$H$28,'Base CDI'!$I$4:$I$29,S1305,"Cubic","Extrapolate=Linear","MultiX=Average","Skip=True","Sort=True")</f>
        <v>13.082486746750703</v>
      </c>
    </row>
    <row r="1306" spans="16:21" x14ac:dyDescent="0.25">
      <c r="P1306" s="10">
        <v>36412</v>
      </c>
      <c r="Q1306">
        <v>4.7773680000000001</v>
      </c>
      <c r="S1306" s="42">
        <f t="shared" ca="1" si="26"/>
        <v>47326</v>
      </c>
      <c r="T1306" s="43">
        <f ca="1">_xll.BInterpol('Base CDI'!$H$4:$H$28,'Base CDI'!$J$4:$J$29,S1306,"Cubic","Extrapolate=Linear","MultiX=Average","Skip=True","Sort=True")</f>
        <v>13.090633423328267</v>
      </c>
      <c r="U1306" s="43">
        <f ca="1">_xll.BInterpol('Base CDI'!$H$4:$H$28,'Base CDI'!$I$4:$I$29,S1306,"Cubic","Extrapolate=Linear","MultiX=Average","Skip=True","Sort=True")</f>
        <v>13.082994294645699</v>
      </c>
    </row>
    <row r="1307" spans="16:21" x14ac:dyDescent="0.25">
      <c r="P1307" s="10">
        <v>36413</v>
      </c>
      <c r="Q1307">
        <v>4.7806959999999998</v>
      </c>
      <c r="S1307" s="42">
        <f t="shared" ca="1" si="26"/>
        <v>47327</v>
      </c>
      <c r="T1307" s="43">
        <f ca="1">_xll.BInterpol('Base CDI'!$H$4:$H$28,'Base CDI'!$J$4:$J$29,S1307,"Cubic","Extrapolate=Linear","MultiX=Average","Skip=True","Sort=True")</f>
        <v>13.091124770463118</v>
      </c>
      <c r="U1307" s="43">
        <f ca="1">_xll.BInterpol('Base CDI'!$H$4:$H$28,'Base CDI'!$I$4:$I$29,S1307,"Cubic","Extrapolate=Linear","MultiX=Average","Skip=True","Sort=True")</f>
        <v>13.083500871239128</v>
      </c>
    </row>
    <row r="1308" spans="16:21" x14ac:dyDescent="0.25">
      <c r="P1308" s="10">
        <v>36416</v>
      </c>
      <c r="Q1308">
        <v>4.7840550000000004</v>
      </c>
      <c r="S1308" s="42">
        <f t="shared" ca="1" si="26"/>
        <v>47328</v>
      </c>
      <c r="T1308" s="43">
        <f ca="1">_xll.BInterpol('Base CDI'!$H$4:$H$28,'Base CDI'!$J$4:$J$29,S1308,"Cubic","Extrapolate=Linear","MultiX=Average","Skip=True","Sort=True")</f>
        <v>13.091615108745808</v>
      </c>
      <c r="U1308" s="43">
        <f ca="1">_xll.BInterpol('Base CDI'!$H$4:$H$28,'Base CDI'!$I$4:$I$29,S1308,"Cubic","Extrapolate=Linear","MultiX=Average","Skip=True","Sort=True")</f>
        <v>13.084006481995141</v>
      </c>
    </row>
    <row r="1309" spans="16:21" x14ac:dyDescent="0.25">
      <c r="P1309" s="10">
        <v>36417</v>
      </c>
      <c r="Q1309">
        <v>4.7874189999999999</v>
      </c>
      <c r="S1309" s="42">
        <f t="shared" ca="1" si="26"/>
        <v>47329</v>
      </c>
      <c r="T1309" s="43">
        <f ca="1">_xll.BInterpol('Base CDI'!$H$4:$H$28,'Base CDI'!$J$4:$J$29,S1309,"Cubic","Extrapolate=Linear","MultiX=Average","Skip=True","Sort=True")</f>
        <v>13.092104445652575</v>
      </c>
      <c r="U1309" s="43">
        <f ca="1">_xll.BInterpol('Base CDI'!$H$4:$H$28,'Base CDI'!$I$4:$I$29,S1309,"Cubic","Extrapolate=Linear","MultiX=Average","Skip=True","Sort=True")</f>
        <v>13.084511132377894</v>
      </c>
    </row>
    <row r="1310" spans="16:21" x14ac:dyDescent="0.25">
      <c r="P1310" s="10">
        <v>36418</v>
      </c>
      <c r="Q1310">
        <v>4.7907669999999998</v>
      </c>
      <c r="S1310" s="42">
        <f t="shared" ca="1" si="26"/>
        <v>47330</v>
      </c>
      <c r="T1310" s="43">
        <f ca="1">_xll.BInterpol('Base CDI'!$H$4:$H$28,'Base CDI'!$J$4:$J$29,S1310,"Cubic","Extrapolate=Linear","MultiX=Average","Skip=True","Sort=True")</f>
        <v>13.092592788659665</v>
      </c>
      <c r="U1310" s="43">
        <f ca="1">_xll.BInterpol('Base CDI'!$H$4:$H$28,'Base CDI'!$I$4:$I$29,S1310,"Cubic","Extrapolate=Linear","MultiX=Average","Skip=True","Sort=True")</f>
        <v>13.085014827851541</v>
      </c>
    </row>
    <row r="1311" spans="16:21" x14ac:dyDescent="0.25">
      <c r="P1311" s="10">
        <v>36419</v>
      </c>
      <c r="Q1311">
        <v>4.7941000000000003</v>
      </c>
      <c r="S1311" s="42">
        <f t="shared" ca="1" si="26"/>
        <v>47331</v>
      </c>
      <c r="T1311" s="43">
        <f ca="1">_xll.BInterpol('Base CDI'!$H$4:$H$28,'Base CDI'!$J$4:$J$29,S1311,"Cubic","Extrapolate=Linear","MultiX=Average","Skip=True","Sort=True")</f>
        <v>13.093080145243315</v>
      </c>
      <c r="U1311" s="43">
        <f ca="1">_xll.BInterpol('Base CDI'!$H$4:$H$28,'Base CDI'!$I$4:$I$29,S1311,"Cubic","Extrapolate=Linear","MultiX=Average","Skip=True","Sort=True")</f>
        <v>13.085517573880233</v>
      </c>
    </row>
    <row r="1312" spans="16:21" x14ac:dyDescent="0.25">
      <c r="P1312" s="10">
        <v>36420</v>
      </c>
      <c r="Q1312">
        <v>4.7974410000000001</v>
      </c>
      <c r="S1312" s="42">
        <f t="shared" ca="1" si="26"/>
        <v>47332</v>
      </c>
      <c r="T1312" s="43">
        <f ca="1">_xll.BInterpol('Base CDI'!$H$4:$H$28,'Base CDI'!$J$4:$J$29,S1312,"Cubic","Extrapolate=Linear","MultiX=Average","Skip=True","Sort=True")</f>
        <v>13.093566522879769</v>
      </c>
      <c r="U1312" s="43">
        <f ca="1">_xll.BInterpol('Base CDI'!$H$4:$H$28,'Base CDI'!$I$4:$I$29,S1312,"Cubic","Extrapolate=Linear","MultiX=Average","Skip=True","Sort=True")</f>
        <v>13.086019375928128</v>
      </c>
    </row>
    <row r="1313" spans="16:21" x14ac:dyDescent="0.25">
      <c r="P1313" s="10">
        <v>36423</v>
      </c>
      <c r="Q1313">
        <v>4.8007869999999997</v>
      </c>
      <c r="S1313" s="42">
        <f t="shared" ca="1" si="26"/>
        <v>47333</v>
      </c>
      <c r="T1313" s="43">
        <f ca="1">_xll.BInterpol('Base CDI'!$H$4:$H$28,'Base CDI'!$J$4:$J$29,S1313,"Cubic","Extrapolate=Linear","MultiX=Average","Skip=True","Sort=True")</f>
        <v>13.094051929045264</v>
      </c>
      <c r="U1313" s="43">
        <f ca="1">_xll.BInterpol('Base CDI'!$H$4:$H$28,'Base CDI'!$I$4:$I$29,S1313,"Cubic","Extrapolate=Linear","MultiX=Average","Skip=True","Sort=True")</f>
        <v>13.086520239459377</v>
      </c>
    </row>
    <row r="1314" spans="16:21" x14ac:dyDescent="0.25">
      <c r="P1314" s="10">
        <v>36424</v>
      </c>
      <c r="Q1314">
        <v>4.8041390000000002</v>
      </c>
      <c r="S1314" s="42">
        <f t="shared" ca="1" si="26"/>
        <v>47334</v>
      </c>
      <c r="T1314" s="43">
        <f ca="1">_xll.BInterpol('Base CDI'!$H$4:$H$28,'Base CDI'!$J$4:$J$29,S1314,"Cubic","Extrapolate=Linear","MultiX=Average","Skip=True","Sort=True")</f>
        <v>13.094536371216044</v>
      </c>
      <c r="U1314" s="43">
        <f ca="1">_xll.BInterpol('Base CDI'!$H$4:$H$28,'Base CDI'!$I$4:$I$29,S1314,"Cubic","Extrapolate=Linear","MultiX=Average","Skip=True","Sort=True")</f>
        <v>13.087020169938135</v>
      </c>
    </row>
    <row r="1315" spans="16:21" x14ac:dyDescent="0.25">
      <c r="P1315" s="10">
        <v>36425</v>
      </c>
      <c r="Q1315">
        <v>4.8075000000000001</v>
      </c>
      <c r="S1315" s="42">
        <f t="shared" ca="1" si="26"/>
        <v>47335</v>
      </c>
      <c r="T1315" s="43">
        <f ca="1">_xll.BInterpol('Base CDI'!$H$4:$H$28,'Base CDI'!$J$4:$J$29,S1315,"Cubic","Extrapolate=Linear","MultiX=Average","Skip=True","Sort=True")</f>
        <v>13.095019856868348</v>
      </c>
      <c r="U1315" s="43">
        <f ca="1">_xll.BInterpol('Base CDI'!$H$4:$H$28,'Base CDI'!$I$4:$I$29,S1315,"Cubic","Extrapolate=Linear","MultiX=Average","Skip=True","Sort=True")</f>
        <v>13.087519172828557</v>
      </c>
    </row>
    <row r="1316" spans="16:21" x14ac:dyDescent="0.25">
      <c r="P1316" s="10">
        <v>36426</v>
      </c>
      <c r="Q1316">
        <v>4.8108069999999996</v>
      </c>
      <c r="S1316" s="42">
        <f t="shared" ca="1" si="26"/>
        <v>47336</v>
      </c>
      <c r="T1316" s="43">
        <f ca="1">_xll.BInterpol('Base CDI'!$H$4:$H$28,'Base CDI'!$J$4:$J$29,S1316,"Cubic","Extrapolate=Linear","MultiX=Average","Skip=True","Sort=True")</f>
        <v>13.095502393478418</v>
      </c>
      <c r="U1316" s="43">
        <f ca="1">_xll.BInterpol('Base CDI'!$H$4:$H$28,'Base CDI'!$I$4:$I$29,S1316,"Cubic","Extrapolate=Linear","MultiX=Average","Skip=True","Sort=True")</f>
        <v>13.088017253594796</v>
      </c>
    </row>
    <row r="1317" spans="16:21" x14ac:dyDescent="0.25">
      <c r="P1317" s="10">
        <v>36427</v>
      </c>
      <c r="Q1317">
        <v>4.8141129999999999</v>
      </c>
      <c r="S1317" s="42">
        <f t="shared" ca="1" si="26"/>
        <v>47337</v>
      </c>
      <c r="T1317" s="43">
        <f ca="1">_xll.BInterpol('Base CDI'!$H$4:$H$28,'Base CDI'!$J$4:$J$29,S1317,"Cubic","Extrapolate=Linear","MultiX=Average","Skip=True","Sort=True")</f>
        <v>13.095983988522494</v>
      </c>
      <c r="U1317" s="43">
        <f ca="1">_xll.BInterpol('Base CDI'!$H$4:$H$28,'Base CDI'!$I$4:$I$29,S1317,"Cubic","Extrapolate=Linear","MultiX=Average","Skip=True","Sort=True")</f>
        <v>13.088514417701004</v>
      </c>
    </row>
    <row r="1318" spans="16:21" x14ac:dyDescent="0.25">
      <c r="P1318" s="10">
        <v>36430</v>
      </c>
      <c r="Q1318">
        <v>4.8174210000000004</v>
      </c>
      <c r="S1318" s="42">
        <f t="shared" ca="1" si="26"/>
        <v>47338</v>
      </c>
      <c r="T1318" s="43">
        <f ca="1">_xll.BInterpol('Base CDI'!$H$4:$H$28,'Base CDI'!$J$4:$J$29,S1318,"Cubic","Extrapolate=Linear","MultiX=Average","Skip=True","Sort=True")</f>
        <v>13.09646464947682</v>
      </c>
      <c r="U1318" s="43">
        <f ca="1">_xll.BInterpol('Base CDI'!$H$4:$H$28,'Base CDI'!$I$4:$I$29,S1318,"Cubic","Extrapolate=Linear","MultiX=Average","Skip=True","Sort=True")</f>
        <v>13.089010670611339</v>
      </c>
    </row>
    <row r="1319" spans="16:21" x14ac:dyDescent="0.25">
      <c r="P1319" s="10">
        <v>36431</v>
      </c>
      <c r="Q1319">
        <v>4.8207319999999996</v>
      </c>
      <c r="S1319" s="42">
        <f t="shared" ca="1" si="26"/>
        <v>47339</v>
      </c>
      <c r="T1319" s="43">
        <f ca="1">_xll.BInterpol('Base CDI'!$H$4:$H$28,'Base CDI'!$J$4:$J$29,S1319,"Cubic","Extrapolate=Linear","MultiX=Average","Skip=True","Sort=True")</f>
        <v>13.096944383817632</v>
      </c>
      <c r="U1319" s="43">
        <f ca="1">_xll.BInterpol('Base CDI'!$H$4:$H$28,'Base CDI'!$I$4:$I$29,S1319,"Cubic","Extrapolate=Linear","MultiX=Average","Skip=True","Sort=True")</f>
        <v>13.089506017789951</v>
      </c>
    </row>
    <row r="1320" spans="16:21" x14ac:dyDescent="0.25">
      <c r="P1320" s="10">
        <v>36432</v>
      </c>
      <c r="Q1320">
        <v>4.8240429999999996</v>
      </c>
      <c r="S1320" s="42">
        <f t="shared" ca="1" si="26"/>
        <v>47340</v>
      </c>
      <c r="T1320" s="43">
        <f ca="1">_xll.BInterpol('Base CDI'!$H$4:$H$28,'Base CDI'!$J$4:$J$29,S1320,"Cubic","Extrapolate=Linear","MultiX=Average","Skip=True","Sort=True")</f>
        <v>13.097423199021174</v>
      </c>
      <c r="U1320" s="43">
        <f ca="1">_xll.BInterpol('Base CDI'!$H$4:$H$28,'Base CDI'!$I$4:$I$29,S1320,"Cubic","Extrapolate=Linear","MultiX=Average","Skip=True","Sort=True")</f>
        <v>13.090000464700996</v>
      </c>
    </row>
    <row r="1321" spans="16:21" x14ac:dyDescent="0.25">
      <c r="P1321" s="10">
        <v>36433</v>
      </c>
      <c r="Q1321">
        <v>4.8273539999999997</v>
      </c>
      <c r="S1321" s="42">
        <f t="shared" ca="1" si="26"/>
        <v>47341</v>
      </c>
      <c r="T1321" s="43">
        <f ca="1">_xll.BInterpol('Base CDI'!$H$4:$H$28,'Base CDI'!$J$4:$J$29,S1321,"Cubic","Extrapolate=Linear","MultiX=Average","Skip=True","Sort=True")</f>
        <v>13.097901102563686</v>
      </c>
      <c r="U1321" s="43">
        <f ca="1">_xll.BInterpol('Base CDI'!$H$4:$H$28,'Base CDI'!$I$4:$I$29,S1321,"Cubic","Extrapolate=Linear","MultiX=Average","Skip=True","Sort=True")</f>
        <v>13.090494016808627</v>
      </c>
    </row>
    <row r="1322" spans="16:21" x14ac:dyDescent="0.25">
      <c r="P1322" s="10">
        <v>36434</v>
      </c>
      <c r="Q1322">
        <v>4.8306649999999998</v>
      </c>
      <c r="S1322" s="42">
        <f t="shared" ca="1" si="26"/>
        <v>47342</v>
      </c>
      <c r="T1322" s="43">
        <f ca="1">_xll.BInterpol('Base CDI'!$H$4:$H$28,'Base CDI'!$J$4:$J$29,S1322,"Cubic","Extrapolate=Linear","MultiX=Average","Skip=True","Sort=True")</f>
        <v>13.098378101921409</v>
      </c>
      <c r="U1322" s="43">
        <f ca="1">_xll.BInterpol('Base CDI'!$H$4:$H$28,'Base CDI'!$I$4:$I$29,S1322,"Cubic","Extrapolate=Linear","MultiX=Average","Skip=True","Sort=True")</f>
        <v>13.090986679576998</v>
      </c>
    </row>
    <row r="1323" spans="16:21" x14ac:dyDescent="0.25">
      <c r="P1323" s="10">
        <v>36437</v>
      </c>
      <c r="Q1323">
        <v>4.8339850000000002</v>
      </c>
      <c r="S1323" s="42">
        <f t="shared" ca="1" si="26"/>
        <v>47343</v>
      </c>
      <c r="T1323" s="43">
        <f ca="1">_xll.BInterpol('Base CDI'!$H$4:$H$28,'Base CDI'!$J$4:$J$29,S1323,"Cubic","Extrapolate=Linear","MultiX=Average","Skip=True","Sort=True")</f>
        <v>13.098854204570584</v>
      </c>
      <c r="U1323" s="43">
        <f ca="1">_xll.BInterpol('Base CDI'!$H$4:$H$28,'Base CDI'!$I$4:$I$29,S1323,"Cubic","Extrapolate=Linear","MultiX=Average","Skip=True","Sort=True")</f>
        <v>13.091478458470265</v>
      </c>
    </row>
    <row r="1324" spans="16:21" x14ac:dyDescent="0.25">
      <c r="P1324" s="10">
        <v>36438</v>
      </c>
      <c r="Q1324">
        <v>4.8373020000000002</v>
      </c>
      <c r="S1324" s="42">
        <f t="shared" ca="1" si="26"/>
        <v>47344</v>
      </c>
      <c r="T1324" s="43">
        <f ca="1">_xll.BInterpol('Base CDI'!$H$4:$H$28,'Base CDI'!$J$4:$J$29,S1324,"Cubic","Extrapolate=Linear","MultiX=Average","Skip=True","Sort=True")</f>
        <v>13.099329417987452</v>
      </c>
      <c r="U1324" s="43">
        <f ca="1">_xll.BInterpol('Base CDI'!$H$4:$H$28,'Base CDI'!$I$4:$I$29,S1324,"Cubic","Extrapolate=Linear","MultiX=Average","Skip=True","Sort=True")</f>
        <v>13.09196935895258</v>
      </c>
    </row>
    <row r="1325" spans="16:21" x14ac:dyDescent="0.25">
      <c r="P1325" s="10">
        <v>36439</v>
      </c>
      <c r="Q1325">
        <v>4.8406200000000004</v>
      </c>
      <c r="S1325" s="42">
        <f t="shared" ca="1" si="26"/>
        <v>47345</v>
      </c>
      <c r="T1325" s="43">
        <f ca="1">_xll.BInterpol('Base CDI'!$H$4:$H$28,'Base CDI'!$J$4:$J$29,S1325,"Cubic","Extrapolate=Linear","MultiX=Average","Skip=True","Sort=True")</f>
        <v>13.099803749648252</v>
      </c>
      <c r="U1325" s="43">
        <f ca="1">_xll.BInterpol('Base CDI'!$H$4:$H$28,'Base CDI'!$I$4:$I$29,S1325,"Cubic","Extrapolate=Linear","MultiX=Average","Skip=True","Sort=True")</f>
        <v>13.092459386488096</v>
      </c>
    </row>
    <row r="1326" spans="16:21" x14ac:dyDescent="0.25">
      <c r="P1326" s="10">
        <v>36440</v>
      </c>
      <c r="Q1326">
        <v>4.843915</v>
      </c>
      <c r="S1326" s="42">
        <f t="shared" ca="1" si="26"/>
        <v>47346</v>
      </c>
      <c r="T1326" s="43">
        <f ca="1">_xll.BInterpol('Base CDI'!$H$4:$H$28,'Base CDI'!$J$4:$J$29,S1326,"Cubic","Extrapolate=Linear","MultiX=Average","Skip=True","Sort=True")</f>
        <v>13.100277207029229</v>
      </c>
      <c r="U1326" s="43">
        <f ca="1">_xll.BInterpol('Base CDI'!$H$4:$H$28,'Base CDI'!$I$4:$I$29,S1326,"Cubic","Extrapolate=Linear","MultiX=Average","Skip=True","Sort=True")</f>
        <v>13.092948546540969</v>
      </c>
    </row>
    <row r="1327" spans="16:21" x14ac:dyDescent="0.25">
      <c r="P1327" s="10">
        <v>36441</v>
      </c>
      <c r="Q1327">
        <v>4.8472330000000001</v>
      </c>
      <c r="S1327" s="42">
        <f t="shared" ca="1" si="26"/>
        <v>47347</v>
      </c>
      <c r="T1327" s="43">
        <f ca="1">_xll.BInterpol('Base CDI'!$H$4:$H$28,'Base CDI'!$J$4:$J$29,S1327,"Cubic","Extrapolate=Linear","MultiX=Average","Skip=True","Sort=True")</f>
        <v>13.100749797606621</v>
      </c>
      <c r="U1327" s="43">
        <f ca="1">_xll.BInterpol('Base CDI'!$H$4:$H$28,'Base CDI'!$I$4:$I$29,S1327,"Cubic","Extrapolate=Linear","MultiX=Average","Skip=True","Sort=True")</f>
        <v>13.093436844575352</v>
      </c>
    </row>
    <row r="1328" spans="16:21" x14ac:dyDescent="0.25">
      <c r="P1328" s="10">
        <v>36444</v>
      </c>
      <c r="Q1328">
        <v>4.8505510000000003</v>
      </c>
      <c r="S1328" s="42">
        <f t="shared" ca="1" si="26"/>
        <v>47348</v>
      </c>
      <c r="T1328" s="43">
        <f ca="1">_xll.BInterpol('Base CDI'!$H$4:$H$28,'Base CDI'!$J$4:$J$29,S1328,"Cubic","Extrapolate=Linear","MultiX=Average","Skip=True","Sort=True")</f>
        <v>13.101221528856668</v>
      </c>
      <c r="U1328" s="43">
        <f ca="1">_xll.BInterpol('Base CDI'!$H$4:$H$28,'Base CDI'!$I$4:$I$29,S1328,"Cubic","Extrapolate=Linear","MultiX=Average","Skip=True","Sort=True")</f>
        <v>13.093924286055399</v>
      </c>
    </row>
    <row r="1329" spans="16:21" x14ac:dyDescent="0.25">
      <c r="P1329" s="10">
        <v>36446</v>
      </c>
      <c r="Q1329">
        <v>4.8538629999999996</v>
      </c>
      <c r="S1329" s="42">
        <f t="shared" ca="1" si="26"/>
        <v>47349</v>
      </c>
      <c r="T1329" s="43">
        <f ca="1">_xll.BInterpol('Base CDI'!$H$4:$H$28,'Base CDI'!$J$4:$J$29,S1329,"Cubic","Extrapolate=Linear","MultiX=Average","Skip=True","Sort=True")</f>
        <v>13.101692408255612</v>
      </c>
      <c r="U1329" s="43">
        <f ca="1">_xll.BInterpol('Base CDI'!$H$4:$H$28,'Base CDI'!$I$4:$I$29,S1329,"Cubic","Extrapolate=Linear","MultiX=Average","Skip=True","Sort=True")</f>
        <v>13.094410876445265</v>
      </c>
    </row>
    <row r="1330" spans="16:21" x14ac:dyDescent="0.25">
      <c r="P1330" s="10">
        <v>36447</v>
      </c>
      <c r="Q1330">
        <v>4.8571790000000004</v>
      </c>
      <c r="S1330" s="42">
        <f t="shared" ca="1" si="26"/>
        <v>47350</v>
      </c>
      <c r="T1330" s="43">
        <f ca="1">_xll.BInterpol('Base CDI'!$H$4:$H$28,'Base CDI'!$J$4:$J$29,S1330,"Cubic","Extrapolate=Linear","MultiX=Average","Skip=True","Sort=True")</f>
        <v>13.102162443279695</v>
      </c>
      <c r="U1330" s="43">
        <f ca="1">_xll.BInterpol('Base CDI'!$H$4:$H$28,'Base CDI'!$I$4:$I$29,S1330,"Cubic","Extrapolate=Linear","MultiX=Average","Skip=True","Sort=True")</f>
        <v>13.0948966212091</v>
      </c>
    </row>
    <row r="1331" spans="16:21" x14ac:dyDescent="0.25">
      <c r="P1331" s="10">
        <v>36448</v>
      </c>
      <c r="Q1331">
        <v>4.8604969999999996</v>
      </c>
      <c r="S1331" s="42">
        <f t="shared" ca="1" si="26"/>
        <v>47351</v>
      </c>
      <c r="T1331" s="43">
        <f ca="1">_xll.BInterpol('Base CDI'!$H$4:$H$28,'Base CDI'!$J$4:$J$29,S1331,"Cubic","Extrapolate=Linear","MultiX=Average","Skip=True","Sort=True")</f>
        <v>13.102631641405157</v>
      </c>
      <c r="U1331" s="43">
        <f ca="1">_xll.BInterpol('Base CDI'!$H$4:$H$28,'Base CDI'!$I$4:$I$29,S1331,"Cubic","Extrapolate=Linear","MultiX=Average","Skip=True","Sort=True")</f>
        <v>13.095381525811064</v>
      </c>
    </row>
    <row r="1332" spans="16:21" x14ac:dyDescent="0.25">
      <c r="P1332" s="10">
        <v>36451</v>
      </c>
      <c r="Q1332">
        <v>4.8638159999999999</v>
      </c>
      <c r="S1332" s="42">
        <f t="shared" ca="1" si="26"/>
        <v>47352</v>
      </c>
      <c r="T1332" s="43">
        <f ca="1">_xll.BInterpol('Base CDI'!$H$4:$H$28,'Base CDI'!$J$4:$J$29,S1332,"Cubic","Extrapolate=Linear","MultiX=Average","Skip=True","Sort=True")</f>
        <v>13.103100010108239</v>
      </c>
      <c r="U1332" s="43">
        <f ca="1">_xll.BInterpol('Base CDI'!$H$4:$H$28,'Base CDI'!$I$4:$I$29,S1332,"Cubic","Extrapolate=Linear","MultiX=Average","Skip=True","Sort=True")</f>
        <v>13.095865595715306</v>
      </c>
    </row>
    <row r="1333" spans="16:21" x14ac:dyDescent="0.25">
      <c r="P1333" s="10">
        <v>36452</v>
      </c>
      <c r="Q1333">
        <v>4.8671369999999996</v>
      </c>
      <c r="S1333" s="42">
        <f t="shared" ca="1" si="26"/>
        <v>47353</v>
      </c>
      <c r="T1333" s="43">
        <f ca="1">_xll.BInterpol('Base CDI'!$H$4:$H$28,'Base CDI'!$J$4:$J$29,S1333,"Cubic","Extrapolate=Linear","MultiX=Average","Skip=True","Sort=True")</f>
        <v>13.10356755686518</v>
      </c>
      <c r="U1333" s="43">
        <f ca="1">_xll.BInterpol('Base CDI'!$H$4:$H$28,'Base CDI'!$I$4:$I$29,S1333,"Cubic","Extrapolate=Linear","MultiX=Average","Skip=True","Sort=True")</f>
        <v>13.096348836385982</v>
      </c>
    </row>
    <row r="1334" spans="16:21" x14ac:dyDescent="0.25">
      <c r="P1334" s="10">
        <v>36453</v>
      </c>
      <c r="Q1334">
        <v>4.8704619999999998</v>
      </c>
      <c r="S1334" s="42">
        <f t="shared" ca="1" si="26"/>
        <v>47354</v>
      </c>
      <c r="T1334" s="43">
        <f ca="1">_xll.BInterpol('Base CDI'!$H$4:$H$28,'Base CDI'!$J$4:$J$29,S1334,"Cubic","Extrapolate=Linear","MultiX=Average","Skip=True","Sort=True")</f>
        <v>13.104034289152224</v>
      </c>
      <c r="U1334" s="43">
        <f ca="1">_xll.BInterpol('Base CDI'!$H$4:$H$28,'Base CDI'!$I$4:$I$29,S1334,"Cubic","Extrapolate=Linear","MultiX=Average","Skip=True","Sort=True")</f>
        <v>13.096831253287245</v>
      </c>
    </row>
    <row r="1335" spans="16:21" x14ac:dyDescent="0.25">
      <c r="P1335" s="10">
        <v>36454</v>
      </c>
      <c r="Q1335">
        <v>4.8737880000000002</v>
      </c>
      <c r="S1335" s="42">
        <f t="shared" ca="1" si="26"/>
        <v>47355</v>
      </c>
      <c r="T1335" s="43">
        <f ca="1">_xll.BInterpol('Base CDI'!$H$4:$H$28,'Base CDI'!$J$4:$J$29,S1335,"Cubic","Extrapolate=Linear","MultiX=Average","Skip=True","Sort=True")</f>
        <v>13.10450021444561</v>
      </c>
      <c r="U1335" s="43">
        <f ca="1">_xll.BInterpol('Base CDI'!$H$4:$H$28,'Base CDI'!$I$4:$I$29,S1335,"Cubic","Extrapolate=Linear","MultiX=Average","Skip=True","Sort=True")</f>
        <v>13.097312851883251</v>
      </c>
    </row>
    <row r="1336" spans="16:21" x14ac:dyDescent="0.25">
      <c r="P1336" s="10">
        <v>36455</v>
      </c>
      <c r="Q1336">
        <v>4.8771129999999996</v>
      </c>
      <c r="S1336" s="42">
        <f t="shared" ca="1" si="26"/>
        <v>47356</v>
      </c>
      <c r="T1336" s="43">
        <f ca="1">_xll.BInterpol('Base CDI'!$H$4:$H$28,'Base CDI'!$J$4:$J$29,S1336,"Cubic","Extrapolate=Linear","MultiX=Average","Skip=True","Sort=True")</f>
        <v>13.104965340221581</v>
      </c>
      <c r="U1336" s="43">
        <f ca="1">_xll.BInterpol('Base CDI'!$H$4:$H$28,'Base CDI'!$I$4:$I$29,S1336,"Cubic","Extrapolate=Linear","MultiX=Average","Skip=True","Sort=True")</f>
        <v>13.097793637638151</v>
      </c>
    </row>
    <row r="1337" spans="16:21" x14ac:dyDescent="0.25">
      <c r="P1337" s="10">
        <v>36458</v>
      </c>
      <c r="Q1337">
        <v>4.8804369999999997</v>
      </c>
      <c r="S1337" s="42">
        <f t="shared" ca="1" si="26"/>
        <v>47357</v>
      </c>
      <c r="T1337" s="43">
        <f ca="1">_xll.BInterpol('Base CDI'!$H$4:$H$28,'Base CDI'!$J$4:$J$29,S1337,"Cubic","Extrapolate=Linear","MultiX=Average","Skip=True","Sort=True")</f>
        <v>13.105429673956374</v>
      </c>
      <c r="U1337" s="43">
        <f ca="1">_xll.BInterpol('Base CDI'!$H$4:$H$28,'Base CDI'!$I$4:$I$29,S1337,"Cubic","Extrapolate=Linear","MultiX=Average","Skip=True","Sort=True")</f>
        <v>13.098273616016101</v>
      </c>
    </row>
    <row r="1338" spans="16:21" x14ac:dyDescent="0.25">
      <c r="P1338" s="10">
        <v>36459</v>
      </c>
      <c r="Q1338">
        <v>4.8837570000000001</v>
      </c>
      <c r="S1338" s="42">
        <f t="shared" ca="1" si="26"/>
        <v>47358</v>
      </c>
      <c r="T1338" s="43">
        <f ca="1">_xll.BInterpol('Base CDI'!$H$4:$H$28,'Base CDI'!$J$4:$J$29,S1338,"Cubic","Extrapolate=Linear","MultiX=Average","Skip=True","Sort=True")</f>
        <v>13.105893223126232</v>
      </c>
      <c r="U1338" s="43">
        <f ca="1">_xll.BInterpol('Base CDI'!$H$4:$H$28,'Base CDI'!$I$4:$I$29,S1338,"Cubic","Extrapolate=Linear","MultiX=Average","Skip=True","Sort=True")</f>
        <v>13.098752792481255</v>
      </c>
    </row>
    <row r="1339" spans="16:21" x14ac:dyDescent="0.25">
      <c r="P1339" s="10">
        <v>36460</v>
      </c>
      <c r="Q1339">
        <v>4.8870800000000001</v>
      </c>
      <c r="S1339" s="42">
        <f t="shared" ca="1" si="26"/>
        <v>47359</v>
      </c>
      <c r="T1339" s="43">
        <f ca="1">_xll.BInterpol('Base CDI'!$H$4:$H$28,'Base CDI'!$J$4:$J$29,S1339,"Cubic","Extrapolate=Linear","MultiX=Average","Skip=True","Sort=True")</f>
        <v>13.106355995207396</v>
      </c>
      <c r="U1339" s="43">
        <f ca="1">_xll.BInterpol('Base CDI'!$H$4:$H$28,'Base CDI'!$I$4:$I$29,S1339,"Cubic","Extrapolate=Linear","MultiX=Average","Skip=True","Sort=True")</f>
        <v>13.099231172497765</v>
      </c>
    </row>
    <row r="1340" spans="16:21" x14ac:dyDescent="0.25">
      <c r="P1340" s="10">
        <v>36461</v>
      </c>
      <c r="Q1340">
        <v>4.8904040000000002</v>
      </c>
      <c r="S1340" s="42">
        <f t="shared" ca="1" si="26"/>
        <v>47360</v>
      </c>
      <c r="T1340" s="43">
        <f ca="1">_xll.BInterpol('Base CDI'!$H$4:$H$28,'Base CDI'!$J$4:$J$29,S1340,"Cubic","Extrapolate=Linear","MultiX=Average","Skip=True","Sort=True")</f>
        <v>13.106817997676108</v>
      </c>
      <c r="U1340" s="43">
        <f ca="1">_xll.BInterpol('Base CDI'!$H$4:$H$28,'Base CDI'!$I$4:$I$29,S1340,"Cubic","Extrapolate=Linear","MultiX=Average","Skip=True","Sort=True")</f>
        <v>13.099708761529788</v>
      </c>
    </row>
    <row r="1341" spans="16:21" x14ac:dyDescent="0.25">
      <c r="P1341" s="10">
        <v>36462</v>
      </c>
      <c r="Q1341">
        <v>4.8937299999999997</v>
      </c>
      <c r="S1341" s="42">
        <f t="shared" ca="1" si="26"/>
        <v>47361</v>
      </c>
      <c r="T1341" s="43">
        <f ca="1">_xll.BInterpol('Base CDI'!$H$4:$H$28,'Base CDI'!$J$4:$J$29,S1341,"Cubic","Extrapolate=Linear","MultiX=Average","Skip=True","Sort=True")</f>
        <v>13.107279238008609</v>
      </c>
      <c r="U1341" s="43">
        <f ca="1">_xll.BInterpol('Base CDI'!$H$4:$H$28,'Base CDI'!$I$4:$I$29,S1341,"Cubic","Extrapolate=Linear","MultiX=Average","Skip=True","Sort=True")</f>
        <v>13.100185565041475</v>
      </c>
    </row>
    <row r="1342" spans="16:21" x14ac:dyDescent="0.25">
      <c r="P1342" s="10">
        <v>36465</v>
      </c>
      <c r="Q1342">
        <v>4.8970599999999997</v>
      </c>
      <c r="S1342" s="42">
        <f t="shared" ca="1" si="26"/>
        <v>47362</v>
      </c>
      <c r="T1342" s="43">
        <f ca="1">_xll.BInterpol('Base CDI'!$H$4:$H$28,'Base CDI'!$J$4:$J$29,S1342,"Cubic","Extrapolate=Linear","MultiX=Average","Skip=True","Sort=True")</f>
        <v>13.107739723681137</v>
      </c>
      <c r="U1342" s="43">
        <f ca="1">_xll.BInterpol('Base CDI'!$H$4:$H$28,'Base CDI'!$I$4:$I$29,S1342,"Cubic","Extrapolate=Linear","MultiX=Average","Skip=True","Sort=True")</f>
        <v>13.100661588496981</v>
      </c>
    </row>
    <row r="1343" spans="16:21" x14ac:dyDescent="0.25">
      <c r="P1343" s="10">
        <v>36467</v>
      </c>
      <c r="Q1343">
        <v>4.9003940000000004</v>
      </c>
      <c r="S1343" s="42">
        <f t="shared" ca="1" si="26"/>
        <v>47363</v>
      </c>
      <c r="T1343" s="43">
        <f ca="1">_xll.BInterpol('Base CDI'!$H$4:$H$28,'Base CDI'!$J$4:$J$29,S1343,"Cubic","Extrapolate=Linear","MultiX=Average","Skip=True","Sort=True")</f>
        <v>13.108199462169933</v>
      </c>
      <c r="U1343" s="43">
        <f ca="1">_xll.BInterpol('Base CDI'!$H$4:$H$28,'Base CDI'!$I$4:$I$29,S1343,"Cubic","Extrapolate=Linear","MultiX=Average","Skip=True","Sort=True")</f>
        <v>13.10113683736046</v>
      </c>
    </row>
    <row r="1344" spans="16:21" x14ac:dyDescent="0.25">
      <c r="P1344" s="10">
        <v>36468</v>
      </c>
      <c r="Q1344">
        <v>4.9037290000000002</v>
      </c>
      <c r="S1344" s="42">
        <f t="shared" ca="1" si="26"/>
        <v>47364</v>
      </c>
      <c r="T1344" s="43">
        <f ca="1">_xll.BInterpol('Base CDI'!$H$4:$H$28,'Base CDI'!$J$4:$J$29,S1344,"Cubic","Extrapolate=Linear","MultiX=Average","Skip=True","Sort=True")</f>
        <v>13.108658460951242</v>
      </c>
      <c r="U1344" s="43">
        <f ca="1">_xll.BInterpol('Base CDI'!$H$4:$H$28,'Base CDI'!$I$4:$I$29,S1344,"Cubic","Extrapolate=Linear","MultiX=Average","Skip=True","Sort=True")</f>
        <v>13.101611317096065</v>
      </c>
    </row>
    <row r="1345" spans="16:21" x14ac:dyDescent="0.25">
      <c r="P1345" s="10">
        <v>36469</v>
      </c>
      <c r="Q1345">
        <v>4.9070660000000004</v>
      </c>
      <c r="S1345" s="42">
        <f t="shared" ca="1" si="26"/>
        <v>47365</v>
      </c>
      <c r="T1345" s="43">
        <f ca="1">_xll.BInterpol('Base CDI'!$H$4:$H$28,'Base CDI'!$J$4:$J$29,S1345,"Cubic","Extrapolate=Linear","MultiX=Average","Skip=True","Sort=True")</f>
        <v>13.1091167275013</v>
      </c>
      <c r="U1345" s="43">
        <f ca="1">_xll.BInterpol('Base CDI'!$H$4:$H$28,'Base CDI'!$I$4:$I$29,S1345,"Cubic","Extrapolate=Linear","MultiX=Average","Skip=True","Sort=True")</f>
        <v>13.102085033167953</v>
      </c>
    </row>
    <row r="1346" spans="16:21" x14ac:dyDescent="0.25">
      <c r="P1346" s="10">
        <v>36472</v>
      </c>
      <c r="Q1346">
        <v>4.9104039999999998</v>
      </c>
      <c r="S1346" s="42">
        <f t="shared" ca="1" si="26"/>
        <v>47366</v>
      </c>
      <c r="T1346" s="43">
        <f ca="1">_xll.BInterpol('Base CDI'!$H$4:$H$28,'Base CDI'!$J$4:$J$29,S1346,"Cubic","Extrapolate=Linear","MultiX=Average","Skip=True","Sort=True")</f>
        <v>13.109574269296351</v>
      </c>
      <c r="U1346" s="43">
        <f ca="1">_xll.BInterpol('Base CDI'!$H$4:$H$28,'Base CDI'!$I$4:$I$29,S1346,"Cubic","Extrapolate=Linear","MultiX=Average","Skip=True","Sort=True")</f>
        <v>13.102557991040275</v>
      </c>
    </row>
    <row r="1347" spans="16:21" x14ac:dyDescent="0.25">
      <c r="P1347" s="10">
        <v>36473</v>
      </c>
      <c r="Q1347">
        <v>4.9137440000000003</v>
      </c>
      <c r="S1347" s="42">
        <f t="shared" ca="1" si="26"/>
        <v>47367</v>
      </c>
      <c r="T1347" s="43">
        <f ca="1">_xll.BInterpol('Base CDI'!$H$4:$H$28,'Base CDI'!$J$4:$J$29,S1347,"Cubic","Extrapolate=Linear","MultiX=Average","Skip=True","Sort=True")</f>
        <v>13.110031093812635</v>
      </c>
      <c r="U1347" s="43">
        <f ca="1">_xll.BInterpol('Base CDI'!$H$4:$H$28,'Base CDI'!$I$4:$I$29,S1347,"Cubic","Extrapolate=Linear","MultiX=Average","Skip=True","Sort=True")</f>
        <v>13.103030196177185</v>
      </c>
    </row>
    <row r="1348" spans="16:21" x14ac:dyDescent="0.25">
      <c r="P1348" s="10">
        <v>36474</v>
      </c>
      <c r="Q1348">
        <v>4.9170850000000002</v>
      </c>
      <c r="S1348" s="42">
        <f t="shared" ca="1" si="26"/>
        <v>47368</v>
      </c>
      <c r="T1348" s="43">
        <f ca="1">_xll.BInterpol('Base CDI'!$H$4:$H$28,'Base CDI'!$J$4:$J$29,S1348,"Cubic","Extrapolate=Linear","MultiX=Average","Skip=True","Sort=True")</f>
        <v>13.110487208526393</v>
      </c>
      <c r="U1348" s="43">
        <f ca="1">_xll.BInterpol('Base CDI'!$H$4:$H$28,'Base CDI'!$I$4:$I$29,S1348,"Cubic","Extrapolate=Linear","MultiX=Average","Skip=True","Sort=True")</f>
        <v>13.103501654042837</v>
      </c>
    </row>
    <row r="1349" spans="16:21" x14ac:dyDescent="0.25">
      <c r="P1349" s="10">
        <v>36475</v>
      </c>
      <c r="Q1349">
        <v>4.9203910000000004</v>
      </c>
      <c r="S1349" s="42">
        <f t="shared" ca="1" si="26"/>
        <v>47369</v>
      </c>
      <c r="T1349" s="43">
        <f ca="1">_xll.BInterpol('Base CDI'!$H$4:$H$28,'Base CDI'!$J$4:$J$29,S1349,"Cubic","Extrapolate=Linear","MultiX=Average","Skip=True","Sort=True")</f>
        <v>13.110942620913866</v>
      </c>
      <c r="U1349" s="43">
        <f ca="1">_xll.BInterpol('Base CDI'!$H$4:$H$28,'Base CDI'!$I$4:$I$29,S1349,"Cubic","Extrapolate=Linear","MultiX=Average","Skip=True","Sort=True")</f>
        <v>13.103972370101387</v>
      </c>
    </row>
    <row r="1350" spans="16:21" x14ac:dyDescent="0.25">
      <c r="P1350" s="10">
        <v>36476</v>
      </c>
      <c r="Q1350">
        <v>4.9237460000000004</v>
      </c>
      <c r="S1350" s="42">
        <f t="shared" ca="1" si="26"/>
        <v>47370</v>
      </c>
      <c r="T1350" s="43">
        <f ca="1">_xll.BInterpol('Base CDI'!$H$4:$H$28,'Base CDI'!$J$4:$J$29,S1350,"Cubic","Extrapolate=Linear","MultiX=Average","Skip=True","Sort=True")</f>
        <v>13.111397338451296</v>
      </c>
      <c r="U1350" s="43">
        <f ca="1">_xll.BInterpol('Base CDI'!$H$4:$H$28,'Base CDI'!$I$4:$I$29,S1350,"Cubic","Extrapolate=Linear","MultiX=Average","Skip=True","Sort=True")</f>
        <v>13.104442349816987</v>
      </c>
    </row>
    <row r="1351" spans="16:21" x14ac:dyDescent="0.25">
      <c r="P1351" s="10">
        <v>36480</v>
      </c>
      <c r="Q1351">
        <v>4.9271060000000002</v>
      </c>
      <c r="S1351" s="42">
        <f t="shared" ca="1" si="26"/>
        <v>47371</v>
      </c>
      <c r="T1351" s="43">
        <f ca="1">_xll.BInterpol('Base CDI'!$H$4:$H$28,'Base CDI'!$J$4:$J$29,S1351,"Cubic","Extrapolate=Linear","MultiX=Average","Skip=True","Sort=True")</f>
        <v>13.11185136861492</v>
      </c>
      <c r="U1351" s="43">
        <f ca="1">_xll.BInterpol('Base CDI'!$H$4:$H$28,'Base CDI'!$I$4:$I$29,S1351,"Cubic","Extrapolate=Linear","MultiX=Average","Skip=True","Sort=True")</f>
        <v>13.104911598653791</v>
      </c>
    </row>
    <row r="1352" spans="16:21" x14ac:dyDescent="0.25">
      <c r="P1352" s="10">
        <v>36481</v>
      </c>
      <c r="Q1352">
        <v>4.9304709999999998</v>
      </c>
      <c r="S1352" s="42">
        <f t="shared" ca="1" si="26"/>
        <v>47372</v>
      </c>
      <c r="T1352" s="43">
        <f ca="1">_xll.BInterpol('Base CDI'!$H$4:$H$28,'Base CDI'!$J$4:$J$29,S1352,"Cubic","Extrapolate=Linear","MultiX=Average","Skip=True","Sort=True")</f>
        <v>13.112304718880983</v>
      </c>
      <c r="U1352" s="43">
        <f ca="1">_xll.BInterpol('Base CDI'!$H$4:$H$28,'Base CDI'!$I$4:$I$29,S1352,"Cubic","Extrapolate=Linear","MultiX=Average","Skip=True","Sort=True")</f>
        <v>13.105380122075955</v>
      </c>
    </row>
    <row r="1353" spans="16:21" x14ac:dyDescent="0.25">
      <c r="P1353" s="10">
        <v>36482</v>
      </c>
      <c r="Q1353">
        <v>4.9338379999999997</v>
      </c>
      <c r="S1353" s="42">
        <f t="shared" ca="1" si="26"/>
        <v>47373</v>
      </c>
      <c r="T1353" s="43">
        <f ca="1">_xll.BInterpol('Base CDI'!$H$4:$H$28,'Base CDI'!$J$4:$J$29,S1353,"Cubic","Extrapolate=Linear","MultiX=Average","Skip=True","Sort=True")</f>
        <v>13.112757396725723</v>
      </c>
      <c r="U1353" s="43">
        <f ca="1">_xll.BInterpol('Base CDI'!$H$4:$H$28,'Base CDI'!$I$4:$I$29,S1353,"Cubic","Extrapolate=Linear","MultiX=Average","Skip=True","Sort=True")</f>
        <v>13.105847925547629</v>
      </c>
    </row>
    <row r="1354" spans="16:21" x14ac:dyDescent="0.25">
      <c r="P1354" s="10">
        <v>36483</v>
      </c>
      <c r="Q1354">
        <v>4.9372100000000003</v>
      </c>
      <c r="S1354" s="42">
        <f t="shared" ca="1" si="26"/>
        <v>47374</v>
      </c>
      <c r="T1354" s="43">
        <f ca="1">_xll.BInterpol('Base CDI'!$H$4:$H$28,'Base CDI'!$J$4:$J$29,S1354,"Cubic","Extrapolate=Linear","MultiX=Average","Skip=True","Sort=True")</f>
        <v>13.113209409625384</v>
      </c>
      <c r="U1354" s="43">
        <f ca="1">_xll.BInterpol('Base CDI'!$H$4:$H$28,'Base CDI'!$I$4:$I$29,S1354,"Cubic","Extrapolate=Linear","MultiX=Average","Skip=True","Sort=True")</f>
        <v>13.106315014532971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7">S1354+1</f>
        <v>47375</v>
      </c>
      <c r="T1355" s="43">
        <f ca="1">_xll.BInterpol('Base CDI'!$H$4:$H$28,'Base CDI'!$J$4:$J$29,S1355,"Cubic","Extrapolate=Linear","MultiX=Average","Skip=True","Sort=True")</f>
        <v>13.113660765056203</v>
      </c>
      <c r="U1355" s="43">
        <f ca="1">_xll.BInterpol('Base CDI'!$H$4:$H$28,'Base CDI'!$I$4:$I$29,S1355,"Cubic","Extrapolate=Linear","MultiX=Average","Skip=True","Sort=True")</f>
        <v>13.106781394496132</v>
      </c>
    </row>
    <row r="1356" spans="16:21" x14ac:dyDescent="0.25">
      <c r="P1356" s="10">
        <v>36487</v>
      </c>
      <c r="Q1356">
        <v>4.9439640000000002</v>
      </c>
      <c r="S1356" s="42">
        <f t="shared" ca="1" si="27"/>
        <v>47376</v>
      </c>
      <c r="T1356" s="43">
        <f ca="1">_xll.BInterpol('Base CDI'!$H$4:$H$28,'Base CDI'!$J$4:$J$29,S1356,"Cubic","Extrapolate=Linear","MultiX=Average","Skip=True","Sort=True")</f>
        <v>13.114111470494423</v>
      </c>
      <c r="U1356" s="43">
        <f ca="1">_xll.BInterpol('Base CDI'!$H$4:$H$28,'Base CDI'!$I$4:$I$29,S1356,"Cubic","Extrapolate=Linear","MultiX=Average","Skip=True","Sort=True")</f>
        <v>13.107247070901268</v>
      </c>
    </row>
    <row r="1357" spans="16:21" x14ac:dyDescent="0.25">
      <c r="P1357" s="10">
        <v>36488</v>
      </c>
      <c r="Q1357">
        <v>4.9473409999999998</v>
      </c>
      <c r="S1357" s="42">
        <f t="shared" ca="1" si="27"/>
        <v>47377</v>
      </c>
      <c r="T1357" s="43">
        <f ca="1">_xll.BInterpol('Base CDI'!$H$4:$H$28,'Base CDI'!$J$4:$J$29,S1357,"Cubic","Extrapolate=Linear","MultiX=Average","Skip=True","Sort=True")</f>
        <v>13.114561533416287</v>
      </c>
      <c r="U1357" s="43">
        <f ca="1">_xll.BInterpol('Base CDI'!$H$4:$H$28,'Base CDI'!$I$4:$I$29,S1357,"Cubic","Extrapolate=Linear","MultiX=Average","Skip=True","Sort=True")</f>
        <v>13.107712049212532</v>
      </c>
    </row>
    <row r="1358" spans="16:21" x14ac:dyDescent="0.25">
      <c r="P1358" s="10">
        <v>36489</v>
      </c>
      <c r="Q1358">
        <v>4.9507209999999997</v>
      </c>
      <c r="S1358" s="42">
        <f t="shared" ca="1" si="27"/>
        <v>47378</v>
      </c>
      <c r="T1358" s="43">
        <f ca="1">_xll.BInterpol('Base CDI'!$H$4:$H$28,'Base CDI'!$J$4:$J$29,S1358,"Cubic","Extrapolate=Linear","MultiX=Average","Skip=True","Sort=True")</f>
        <v>13.115010961298031</v>
      </c>
      <c r="U1358" s="43">
        <f ca="1">_xll.BInterpol('Base CDI'!$H$4:$H$28,'Base CDI'!$I$4:$I$29,S1358,"Cubic","Extrapolate=Linear","MultiX=Average","Skip=True","Sort=True")</f>
        <v>13.108176334894077</v>
      </c>
    </row>
    <row r="1359" spans="16:21" x14ac:dyDescent="0.25">
      <c r="P1359" s="10">
        <v>36490</v>
      </c>
      <c r="Q1359">
        <v>4.9541029999999999</v>
      </c>
      <c r="S1359" s="42">
        <f t="shared" ca="1" si="27"/>
        <v>47379</v>
      </c>
      <c r="T1359" s="43">
        <f ca="1">_xll.BInterpol('Base CDI'!$H$4:$H$28,'Base CDI'!$J$4:$J$29,S1359,"Cubic","Extrapolate=Linear","MultiX=Average","Skip=True","Sort=True")</f>
        <v>13.115459761615901</v>
      </c>
      <c r="U1359" s="43">
        <f ca="1">_xll.BInterpol('Base CDI'!$H$4:$H$28,'Base CDI'!$I$4:$I$29,S1359,"Cubic","Extrapolate=Linear","MultiX=Average","Skip=True","Sort=True")</f>
        <v>13.108639933410059</v>
      </c>
    </row>
    <row r="1360" spans="16:21" x14ac:dyDescent="0.25">
      <c r="P1360" s="10">
        <v>36493</v>
      </c>
      <c r="Q1360">
        <v>4.9574910000000001</v>
      </c>
      <c r="S1360" s="42">
        <f t="shared" ca="1" si="27"/>
        <v>47380</v>
      </c>
      <c r="T1360" s="43">
        <f ca="1">_xll.BInterpol('Base CDI'!$H$4:$H$28,'Base CDI'!$J$4:$J$29,S1360,"Cubic","Extrapolate=Linear","MultiX=Average","Skip=True","Sort=True")</f>
        <v>13.115907941846135</v>
      </c>
      <c r="U1360" s="43">
        <f ca="1">_xll.BInterpol('Base CDI'!$H$4:$H$28,'Base CDI'!$I$4:$I$29,S1360,"Cubic","Extrapolate=Linear","MultiX=Average","Skip=True","Sort=True")</f>
        <v>13.10910285022463</v>
      </c>
    </row>
    <row r="1361" spans="16:21" x14ac:dyDescent="0.25">
      <c r="P1361" s="10">
        <v>36494</v>
      </c>
      <c r="Q1361">
        <v>4.9608780000000001</v>
      </c>
      <c r="S1361" s="42">
        <f t="shared" ca="1" si="27"/>
        <v>47381</v>
      </c>
      <c r="T1361" s="43">
        <f ca="1">_xll.BInterpol('Base CDI'!$H$4:$H$28,'Base CDI'!$J$4:$J$29,S1361,"Cubic","Extrapolate=Linear","MultiX=Average","Skip=True","Sort=True")</f>
        <v>13.116355509464974</v>
      </c>
      <c r="U1361" s="43">
        <f ca="1">_xll.BInterpol('Base CDI'!$H$4:$H$28,'Base CDI'!$I$4:$I$29,S1361,"Cubic","Extrapolate=Linear","MultiX=Average","Skip=True","Sort=True")</f>
        <v>13.109565090801945</v>
      </c>
    </row>
    <row r="1362" spans="16:21" x14ac:dyDescent="0.25">
      <c r="P1362" s="10">
        <v>36495</v>
      </c>
      <c r="Q1362">
        <v>4.9642720000000002</v>
      </c>
      <c r="S1362" s="42">
        <f t="shared" ca="1" si="27"/>
        <v>47382</v>
      </c>
      <c r="T1362" s="43">
        <f ca="1">_xll.BInterpol('Base CDI'!$H$4:$H$28,'Base CDI'!$J$4:$J$29,S1362,"Cubic","Extrapolate=Linear","MultiX=Average","Skip=True","Sort=True")</f>
        <v>13.116802471948658</v>
      </c>
      <c r="U1362" s="43">
        <f ca="1">_xll.BInterpol('Base CDI'!$H$4:$H$28,'Base CDI'!$I$4:$I$29,S1362,"Cubic","Extrapolate=Linear","MultiX=Average","Skip=True","Sort=True")</f>
        <v>13.110026660606158</v>
      </c>
    </row>
    <row r="1363" spans="16:21" x14ac:dyDescent="0.25">
      <c r="P1363" s="10">
        <v>36496</v>
      </c>
      <c r="Q1363">
        <v>4.9676689999999999</v>
      </c>
      <c r="S1363" s="42">
        <f t="shared" ca="1" si="27"/>
        <v>47383</v>
      </c>
      <c r="T1363" s="43">
        <f ca="1">_xll.BInterpol('Base CDI'!$H$4:$H$28,'Base CDI'!$J$4:$J$29,S1363,"Cubic","Extrapolate=Linear","MultiX=Average","Skip=True","Sort=True")</f>
        <v>13.117248836773431</v>
      </c>
      <c r="U1363" s="43">
        <f ca="1">_xll.BInterpol('Base CDI'!$H$4:$H$28,'Base CDI'!$I$4:$I$29,S1363,"Cubic","Extrapolate=Linear","MultiX=Average","Skip=True","Sort=True")</f>
        <v>13.110487565101423</v>
      </c>
    </row>
    <row r="1364" spans="16:21" x14ac:dyDescent="0.25">
      <c r="P1364" s="10">
        <v>36497</v>
      </c>
      <c r="Q1364">
        <v>4.9710660000000004</v>
      </c>
      <c r="S1364" s="42">
        <f t="shared" ca="1" si="27"/>
        <v>47384</v>
      </c>
      <c r="T1364" s="43">
        <f ca="1">_xll.BInterpol('Base CDI'!$H$4:$H$28,'Base CDI'!$J$4:$J$29,S1364,"Cubic","Extrapolate=Linear","MultiX=Average","Skip=True","Sort=True")</f>
        <v>13.11769461141553</v>
      </c>
      <c r="U1364" s="43">
        <f ca="1">_xll.BInterpol('Base CDI'!$H$4:$H$28,'Base CDI'!$I$4:$I$29,S1364,"Cubic","Extrapolate=Linear","MultiX=Average","Skip=True","Sort=True")</f>
        <v>13.110947809751892</v>
      </c>
    </row>
    <row r="1365" spans="16:21" x14ac:dyDescent="0.25">
      <c r="P1365" s="10">
        <v>36500</v>
      </c>
      <c r="Q1365">
        <v>4.9744669999999998</v>
      </c>
      <c r="S1365" s="42">
        <f t="shared" ca="1" si="27"/>
        <v>47385</v>
      </c>
      <c r="T1365" s="43">
        <f ca="1">_xll.BInterpol('Base CDI'!$H$4:$H$28,'Base CDI'!$J$4:$J$29,S1365,"Cubic","Extrapolate=Linear","MultiX=Average","Skip=True","Sort=True")</f>
        <v>13.1181398033512</v>
      </c>
      <c r="U1365" s="43">
        <f ca="1">_xll.BInterpol('Base CDI'!$H$4:$H$28,'Base CDI'!$I$4:$I$29,S1365,"Cubic","Extrapolate=Linear","MultiX=Average","Skip=True","Sort=True")</f>
        <v>13.11140740002172</v>
      </c>
    </row>
    <row r="1366" spans="16:21" x14ac:dyDescent="0.25">
      <c r="P1366" s="10">
        <v>36501</v>
      </c>
      <c r="Q1366">
        <v>4.9778719999999996</v>
      </c>
      <c r="S1366" s="42">
        <f t="shared" ca="1" si="27"/>
        <v>47386</v>
      </c>
      <c r="T1366" s="43">
        <f ca="1">_xll.BInterpol('Base CDI'!$H$4:$H$28,'Base CDI'!$J$4:$J$29,S1366,"Cubic","Extrapolate=Linear","MultiX=Average","Skip=True","Sort=True")</f>
        <v>13.118584420056678</v>
      </c>
      <c r="U1366" s="43">
        <f ca="1">_xll.BInterpol('Base CDI'!$H$4:$H$28,'Base CDI'!$I$4:$I$29,S1366,"Cubic","Extrapolate=Linear","MultiX=Average","Skip=True","Sort=True")</f>
        <v>13.111866341375064</v>
      </c>
    </row>
    <row r="1367" spans="16:21" x14ac:dyDescent="0.25">
      <c r="P1367" s="10">
        <v>36502</v>
      </c>
      <c r="Q1367">
        <v>4.9812729999999998</v>
      </c>
      <c r="S1367" s="42">
        <f t="shared" ca="1" si="27"/>
        <v>47387</v>
      </c>
      <c r="T1367" s="43">
        <f ca="1">_xll.BInterpol('Base CDI'!$H$4:$H$28,'Base CDI'!$J$4:$J$29,S1367,"Cubic","Extrapolate=Linear","MultiX=Average","Skip=True","Sort=True")</f>
        <v>13.119028469008207</v>
      </c>
      <c r="U1367" s="43">
        <f ca="1">_xll.BInterpol('Base CDI'!$H$4:$H$28,'Base CDI'!$I$4:$I$29,S1367,"Cubic","Extrapolate=Linear","MultiX=Average","Skip=True","Sort=True")</f>
        <v>13.112324639276075</v>
      </c>
    </row>
    <row r="1368" spans="16:21" x14ac:dyDescent="0.25">
      <c r="P1368" s="10">
        <v>36503</v>
      </c>
      <c r="Q1368">
        <v>4.9846709999999996</v>
      </c>
      <c r="S1368" s="42">
        <f t="shared" ca="1" si="27"/>
        <v>47388</v>
      </c>
      <c r="T1368" s="43">
        <f ca="1">_xll.BInterpol('Base CDI'!$H$4:$H$28,'Base CDI'!$J$4:$J$29,S1368,"Cubic","Extrapolate=Linear","MultiX=Average","Skip=True","Sort=True")</f>
        <v>13.119471957682029</v>
      </c>
      <c r="U1368" s="43">
        <f ca="1">_xll.BInterpol('Base CDI'!$H$4:$H$28,'Base CDI'!$I$4:$I$29,S1368,"Cubic","Extrapolate=Linear","MultiX=Average","Skip=True","Sort=True")</f>
        <v>13.112782299188906</v>
      </c>
    </row>
    <row r="1369" spans="16:21" x14ac:dyDescent="0.25">
      <c r="P1369" s="10">
        <v>36504</v>
      </c>
      <c r="Q1369">
        <v>4.9880709999999997</v>
      </c>
      <c r="S1369" s="42">
        <f t="shared" ca="1" si="27"/>
        <v>47389</v>
      </c>
      <c r="T1369" s="43">
        <f ca="1">_xll.BInterpol('Base CDI'!$H$4:$H$28,'Base CDI'!$J$4:$J$29,S1369,"Cubic","Extrapolate=Linear","MultiX=Average","Skip=True","Sort=True")</f>
        <v>13.119914893554382</v>
      </c>
      <c r="U1369" s="43">
        <f ca="1">_xll.BInterpol('Base CDI'!$H$4:$H$28,'Base CDI'!$I$4:$I$29,S1369,"Cubic","Extrapolate=Linear","MultiX=Average","Skip=True","Sort=True")</f>
        <v>13.113239326577713</v>
      </c>
    </row>
    <row r="1370" spans="16:21" x14ac:dyDescent="0.25">
      <c r="P1370" s="10">
        <v>36507</v>
      </c>
      <c r="Q1370">
        <v>4.9914719999999999</v>
      </c>
      <c r="S1370" s="42">
        <f t="shared" ca="1" si="27"/>
        <v>47390</v>
      </c>
      <c r="T1370" s="43">
        <f ca="1">_xll.BInterpol('Base CDI'!$H$4:$H$28,'Base CDI'!$J$4:$J$29,S1370,"Cubic","Extrapolate=Linear","MultiX=Average","Skip=True","Sort=True")</f>
        <v>13.120357284101507</v>
      </c>
      <c r="U1370" s="43">
        <f ca="1">_xll.BInterpol('Base CDI'!$H$4:$H$28,'Base CDI'!$I$4:$I$29,S1370,"Cubic","Extrapolate=Linear","MultiX=Average","Skip=True","Sort=True")</f>
        <v>13.113695726906649</v>
      </c>
    </row>
    <row r="1371" spans="16:21" x14ac:dyDescent="0.25">
      <c r="P1371" s="10">
        <v>36508</v>
      </c>
      <c r="Q1371">
        <v>4.9948759999999996</v>
      </c>
      <c r="S1371" s="42">
        <f t="shared" ca="1" si="27"/>
        <v>47391</v>
      </c>
      <c r="T1371" s="43">
        <f ca="1">_xll.BInterpol('Base CDI'!$H$4:$H$28,'Base CDI'!$J$4:$J$29,S1371,"Cubic","Extrapolate=Linear","MultiX=Average","Skip=True","Sort=True")</f>
        <v>13.120799136799649</v>
      </c>
      <c r="U1371" s="43">
        <f ca="1">_xll.BInterpol('Base CDI'!$H$4:$H$28,'Base CDI'!$I$4:$I$29,S1371,"Cubic","Extrapolate=Linear","MultiX=Average","Skip=True","Sort=True")</f>
        <v>13.114151505639866</v>
      </c>
    </row>
    <row r="1372" spans="16:21" x14ac:dyDescent="0.25">
      <c r="P1372" s="10">
        <v>36509</v>
      </c>
      <c r="Q1372">
        <v>4.9982810000000004</v>
      </c>
      <c r="S1372" s="42">
        <f t="shared" ca="1" si="27"/>
        <v>47392</v>
      </c>
      <c r="T1372" s="43">
        <f ca="1">_xll.BInterpol('Base CDI'!$H$4:$H$28,'Base CDI'!$J$4:$J$29,S1372,"Cubic","Extrapolate=Linear","MultiX=Average","Skip=True","Sort=True")</f>
        <v>13.121240459125044</v>
      </c>
      <c r="U1372" s="43">
        <f ca="1">_xll.BInterpol('Base CDI'!$H$4:$H$28,'Base CDI'!$I$4:$I$29,S1372,"Cubic","Extrapolate=Linear","MultiX=Average","Skip=True","Sort=True")</f>
        <v>13.114606668241523</v>
      </c>
    </row>
    <row r="1373" spans="16:21" x14ac:dyDescent="0.25">
      <c r="P1373" s="10">
        <v>36510</v>
      </c>
      <c r="Q1373">
        <v>5.0016889999999998</v>
      </c>
      <c r="S1373" s="42">
        <f t="shared" ca="1" si="27"/>
        <v>47393</v>
      </c>
      <c r="T1373" s="43">
        <f ca="1">_xll.BInterpol('Base CDI'!$H$4:$H$28,'Base CDI'!$J$4:$J$29,S1373,"Cubic","Extrapolate=Linear","MultiX=Average","Skip=True","Sort=True")</f>
        <v>13.121681258553936</v>
      </c>
      <c r="U1373" s="43">
        <f ca="1">_xll.BInterpol('Base CDI'!$H$4:$H$28,'Base CDI'!$I$4:$I$29,S1373,"Cubic","Extrapolate=Linear","MultiX=Average","Skip=True","Sort=True")</f>
        <v>13.115061220175768</v>
      </c>
    </row>
    <row r="1374" spans="16:21" x14ac:dyDescent="0.25">
      <c r="P1374" s="10">
        <v>36511</v>
      </c>
      <c r="Q1374">
        <v>5.0051030000000001</v>
      </c>
      <c r="S1374" s="42">
        <f t="shared" ca="1" si="27"/>
        <v>47394</v>
      </c>
      <c r="T1374" s="43">
        <f ca="1">_xll.BInterpol('Base CDI'!$H$4:$H$28,'Base CDI'!$J$4:$J$29,S1374,"Cubic","Extrapolate=Linear","MultiX=Average","Skip=True","Sort=True")</f>
        <v>13.122121542562564</v>
      </c>
      <c r="U1374" s="43">
        <f ca="1">_xll.BInterpol('Base CDI'!$H$4:$H$28,'Base CDI'!$I$4:$I$29,S1374,"Cubic","Extrapolate=Linear","MultiX=Average","Skip=True","Sort=True")</f>
        <v>13.115515166906761</v>
      </c>
    </row>
    <row r="1375" spans="16:21" x14ac:dyDescent="0.25">
      <c r="P1375" s="10">
        <v>36514</v>
      </c>
      <c r="Q1375">
        <v>5.0085179999999996</v>
      </c>
      <c r="S1375" s="42">
        <f t="shared" ca="1" si="27"/>
        <v>47395</v>
      </c>
      <c r="T1375" s="43">
        <f ca="1">_xll.BInterpol('Base CDI'!$H$4:$H$28,'Base CDI'!$J$4:$J$29,S1375,"Cubic","Extrapolate=Linear","MultiX=Average","Skip=True","Sort=True")</f>
        <v>13.12256131862717</v>
      </c>
      <c r="U1375" s="43">
        <f ca="1">_xll.BInterpol('Base CDI'!$H$4:$H$28,'Base CDI'!$I$4:$I$29,S1375,"Cubic","Extrapolate=Linear","MultiX=Average","Skip=True","Sort=True")</f>
        <v>13.11596851389865</v>
      </c>
    </row>
    <row r="1376" spans="16:21" x14ac:dyDescent="0.25">
      <c r="P1376" s="10">
        <v>36515</v>
      </c>
      <c r="Q1376">
        <v>5.0119379999999998</v>
      </c>
      <c r="S1376" s="42">
        <f t="shared" ca="1" si="27"/>
        <v>47396</v>
      </c>
      <c r="T1376" s="43">
        <f ca="1">_xll.BInterpol('Base CDI'!$H$4:$H$28,'Base CDI'!$J$4:$J$29,S1376,"Cubic","Extrapolate=Linear","MultiX=Average","Skip=True","Sort=True")</f>
        <v>13.123000594223994</v>
      </c>
      <c r="U1376" s="43">
        <f ca="1">_xll.BInterpol('Base CDI'!$H$4:$H$28,'Base CDI'!$I$4:$I$29,S1376,"Cubic","Extrapolate=Linear","MultiX=Average","Skip=True","Sort=True")</f>
        <v>13.116421266615594</v>
      </c>
    </row>
    <row r="1377" spans="16:21" x14ac:dyDescent="0.25">
      <c r="P1377" s="10">
        <v>36516</v>
      </c>
      <c r="Q1377">
        <v>5.0153619999999997</v>
      </c>
      <c r="S1377" s="42">
        <f t="shared" ca="1" si="27"/>
        <v>47397</v>
      </c>
      <c r="T1377" s="43">
        <f ca="1">_xll.BInterpol('Base CDI'!$H$4:$H$28,'Base CDI'!$J$4:$J$29,S1377,"Cubic","Extrapolate=Linear","MultiX=Average","Skip=True","Sort=True")</f>
        <v>13.123439376829278</v>
      </c>
      <c r="U1377" s="43">
        <f ca="1">_xll.BInterpol('Base CDI'!$H$4:$H$28,'Base CDI'!$I$4:$I$29,S1377,"Cubic","Extrapolate=Linear","MultiX=Average","Skip=True","Sort=True")</f>
        <v>13.116873430521743</v>
      </c>
    </row>
    <row r="1378" spans="16:21" x14ac:dyDescent="0.25">
      <c r="P1378" s="10">
        <v>36517</v>
      </c>
      <c r="Q1378">
        <v>5.0187860000000004</v>
      </c>
      <c r="S1378" s="42">
        <f t="shared" ca="1" si="27"/>
        <v>47398</v>
      </c>
      <c r="T1378" s="43">
        <f ca="1">_xll.BInterpol('Base CDI'!$H$4:$H$28,'Base CDI'!$J$4:$J$29,S1378,"Cubic","Extrapolate=Linear","MultiX=Average","Skip=True","Sort=True")</f>
        <v>13.123877673919262</v>
      </c>
      <c r="U1378" s="43">
        <f ca="1">_xll.BInterpol('Base CDI'!$H$4:$H$28,'Base CDI'!$I$4:$I$29,S1378,"Cubic","Extrapolate=Linear","MultiX=Average","Skip=True","Sort=True")</f>
        <v>13.117325011081254</v>
      </c>
    </row>
    <row r="1379" spans="16:21" x14ac:dyDescent="0.25">
      <c r="P1379" s="10">
        <v>36518</v>
      </c>
      <c r="Q1379">
        <v>5.0222150000000001</v>
      </c>
      <c r="S1379" s="42">
        <f t="shared" ca="1" si="27"/>
        <v>47399</v>
      </c>
      <c r="T1379" s="43">
        <f ca="1">_xll.BInterpol('Base CDI'!$H$4:$H$28,'Base CDI'!$J$4:$J$29,S1379,"Cubic","Extrapolate=Linear","MultiX=Average","Skip=True","Sort=True")</f>
        <v>13.124315492970188</v>
      </c>
      <c r="U1379" s="43">
        <f ca="1">_xll.BInterpol('Base CDI'!$H$4:$H$28,'Base CDI'!$I$4:$I$29,S1379,"Cubic","Extrapolate=Linear","MultiX=Average","Skip=True","Sort=True")</f>
        <v>13.117776013758279</v>
      </c>
    </row>
    <row r="1380" spans="16:21" x14ac:dyDescent="0.25">
      <c r="P1380" s="10">
        <v>36521</v>
      </c>
      <c r="Q1380">
        <v>5.0256460000000001</v>
      </c>
      <c r="S1380" s="42">
        <f t="shared" ca="1" si="27"/>
        <v>47400</v>
      </c>
      <c r="T1380" s="43">
        <f ca="1">_xll.BInterpol('Base CDI'!$H$4:$H$28,'Base CDI'!$J$4:$J$29,S1380,"Cubic","Extrapolate=Linear","MultiX=Average","Skip=True","Sort=True")</f>
        <v>13.124752841458296</v>
      </c>
      <c r="U1380" s="43">
        <f ca="1">_xll.BInterpol('Base CDI'!$H$4:$H$28,'Base CDI'!$I$4:$I$29,S1380,"Cubic","Extrapolate=Linear","MultiX=Average","Skip=True","Sort=True")</f>
        <v>13.118226444016972</v>
      </c>
    </row>
    <row r="1381" spans="16:21" x14ac:dyDescent="0.25">
      <c r="P1381" s="10">
        <v>36522</v>
      </c>
      <c r="Q1381">
        <v>5.0290730000000003</v>
      </c>
      <c r="S1381" s="42">
        <f t="shared" ca="1" si="27"/>
        <v>47401</v>
      </c>
      <c r="T1381" s="43">
        <f ca="1">_xll.BInterpol('Base CDI'!$H$4:$H$28,'Base CDI'!$J$4:$J$29,S1381,"Cubic","Extrapolate=Linear","MultiX=Average","Skip=True","Sort=True")</f>
        <v>13.125189726859826</v>
      </c>
      <c r="U1381" s="43">
        <f ca="1">_xll.BInterpol('Base CDI'!$H$4:$H$28,'Base CDI'!$I$4:$I$29,S1381,"Cubic","Extrapolate=Linear","MultiX=Average","Skip=True","Sort=True")</f>
        <v>13.118676307321488</v>
      </c>
    </row>
    <row r="1382" spans="16:21" x14ac:dyDescent="0.25">
      <c r="P1382" s="10">
        <v>36523</v>
      </c>
      <c r="Q1382">
        <v>5.032502</v>
      </c>
      <c r="S1382" s="42">
        <f t="shared" ca="1" si="27"/>
        <v>47402</v>
      </c>
      <c r="T1382" s="43">
        <f ca="1">_xll.BInterpol('Base CDI'!$H$4:$H$28,'Base CDI'!$J$4:$J$29,S1382,"Cubic","Extrapolate=Linear","MultiX=Average","Skip=True","Sort=True")</f>
        <v>13.12562615665102</v>
      </c>
      <c r="U1382" s="43">
        <f ca="1">_xll.BInterpol('Base CDI'!$H$4:$H$28,'Base CDI'!$I$4:$I$29,S1382,"Cubic","Extrapolate=Linear","MultiX=Average","Skip=True","Sort=True")</f>
        <v>13.119125609135979</v>
      </c>
    </row>
    <row r="1383" spans="16:21" x14ac:dyDescent="0.25">
      <c r="P1383" s="10">
        <v>36524</v>
      </c>
      <c r="Q1383">
        <v>5.0359319999999999</v>
      </c>
      <c r="S1383" s="42">
        <f t="shared" ca="1" si="27"/>
        <v>47403</v>
      </c>
      <c r="T1383" s="43">
        <f ca="1">_xll.BInterpol('Base CDI'!$H$4:$H$28,'Base CDI'!$J$4:$J$29,S1383,"Cubic","Extrapolate=Linear","MultiX=Average","Skip=True","Sort=True")</f>
        <v>13.126062138308118</v>
      </c>
      <c r="U1383" s="43">
        <f ca="1">_xll.BInterpol('Base CDI'!$H$4:$H$28,'Base CDI'!$I$4:$I$29,S1383,"Cubic","Extrapolate=Linear","MultiX=Average","Skip=True","Sort=True")</f>
        <v>13.119574354924602</v>
      </c>
    </row>
    <row r="1384" spans="16:21" x14ac:dyDescent="0.25">
      <c r="P1384" s="10">
        <v>36525</v>
      </c>
      <c r="Q1384">
        <v>5.0393809999999997</v>
      </c>
      <c r="S1384" s="42">
        <f t="shared" ca="1" si="27"/>
        <v>47404</v>
      </c>
      <c r="T1384" s="43">
        <f ca="1">_xll.BInterpol('Base CDI'!$H$4:$H$28,'Base CDI'!$J$4:$J$29,S1384,"Cubic","Extrapolate=Linear","MultiX=Average","Skip=True","Sort=True")</f>
        <v>13.126497679307363</v>
      </c>
      <c r="U1384" s="43">
        <f ca="1">_xll.BInterpol('Base CDI'!$H$4:$H$28,'Base CDI'!$I$4:$I$29,S1384,"Cubic","Extrapolate=Linear","MultiX=Average","Skip=True","Sort=True")</f>
        <v>13.120022550151507</v>
      </c>
    </row>
    <row r="1385" spans="16:21" x14ac:dyDescent="0.25">
      <c r="P1385" s="10">
        <v>36528</v>
      </c>
      <c r="Q1385">
        <v>5.0428319999999998</v>
      </c>
      <c r="S1385" s="42">
        <f t="shared" ca="1" si="27"/>
        <v>47405</v>
      </c>
      <c r="T1385" s="43">
        <f ca="1">_xll.BInterpol('Base CDI'!$H$4:$H$28,'Base CDI'!$J$4:$J$29,S1385,"Cubic","Extrapolate=Linear","MultiX=Average","Skip=True","Sort=True")</f>
        <v>13.126932787124995</v>
      </c>
      <c r="U1385" s="43">
        <f ca="1">_xll.BInterpol('Base CDI'!$H$4:$H$28,'Base CDI'!$I$4:$I$29,S1385,"Cubic","Extrapolate=Linear","MultiX=Average","Skip=True","Sort=True")</f>
        <v>13.120470200280852</v>
      </c>
    </row>
    <row r="1386" spans="16:21" x14ac:dyDescent="0.25">
      <c r="P1386" s="10">
        <v>36529</v>
      </c>
      <c r="Q1386">
        <v>5.0462769999999999</v>
      </c>
      <c r="S1386" s="42">
        <f t="shared" ca="1" si="27"/>
        <v>47406</v>
      </c>
      <c r="T1386" s="43">
        <f ca="1">_xll.BInterpol('Base CDI'!$H$4:$H$28,'Base CDI'!$J$4:$J$29,S1386,"Cubic","Extrapolate=Linear","MultiX=Average","Skip=True","Sort=True")</f>
        <v>13.127367469237253</v>
      </c>
      <c r="U1386" s="43">
        <f ca="1">_xll.BInterpol('Base CDI'!$H$4:$H$28,'Base CDI'!$I$4:$I$29,S1386,"Cubic","Extrapolate=Linear","MultiX=Average","Skip=True","Sort=True")</f>
        <v>13.12091731077679</v>
      </c>
    </row>
    <row r="1387" spans="16:21" x14ac:dyDescent="0.25">
      <c r="P1387" s="10">
        <v>36530</v>
      </c>
      <c r="Q1387">
        <v>5.0497189999999996</v>
      </c>
      <c r="S1387" s="42">
        <f t="shared" ca="1" si="27"/>
        <v>47407</v>
      </c>
      <c r="T1387" s="43">
        <f ca="1">_xll.BInterpol('Base CDI'!$H$4:$H$28,'Base CDI'!$J$4:$J$29,S1387,"Cubic","Extrapolate=Linear","MultiX=Average","Skip=True","Sort=True")</f>
        <v>13.127801733120378</v>
      </c>
      <c r="U1387" s="43">
        <f ca="1">_xll.BInterpol('Base CDI'!$H$4:$H$28,'Base CDI'!$I$4:$I$29,S1387,"Cubic","Extrapolate=Linear","MultiX=Average","Skip=True","Sort=True")</f>
        <v>13.12136388710347</v>
      </c>
    </row>
    <row r="1388" spans="16:21" x14ac:dyDescent="0.25">
      <c r="P1388" s="10">
        <v>36531</v>
      </c>
      <c r="Q1388">
        <v>5.0531629999999996</v>
      </c>
      <c r="S1388" s="42">
        <f t="shared" ca="1" si="27"/>
        <v>47408</v>
      </c>
      <c r="T1388" s="43">
        <f ca="1">_xll.BInterpol('Base CDI'!$H$4:$H$28,'Base CDI'!$J$4:$J$29,S1388,"Cubic","Extrapolate=Linear","MultiX=Average","Skip=True","Sort=True")</f>
        <v>13.128235586250614</v>
      </c>
      <c r="U1388" s="43">
        <f ca="1">_xll.BInterpol('Base CDI'!$H$4:$H$28,'Base CDI'!$I$4:$I$29,S1388,"Cubic","Extrapolate=Linear","MultiX=Average","Skip=True","Sort=True")</f>
        <v>13.121809934725054</v>
      </c>
    </row>
    <row r="1389" spans="16:21" x14ac:dyDescent="0.25">
      <c r="P1389" s="10">
        <v>36532</v>
      </c>
      <c r="Q1389">
        <v>5.05661</v>
      </c>
      <c r="S1389" s="42">
        <f t="shared" ca="1" si="27"/>
        <v>47409</v>
      </c>
      <c r="T1389" s="43">
        <f ca="1">_xll.BInterpol('Base CDI'!$H$4:$H$28,'Base CDI'!$J$4:$J$29,S1389,"Cubic","Extrapolate=Linear","MultiX=Average","Skip=True","Sort=True")</f>
        <v>13.128669036104201</v>
      </c>
      <c r="U1389" s="43">
        <f ca="1">_xll.BInterpol('Base CDI'!$H$4:$H$28,'Base CDI'!$I$4:$I$29,S1389,"Cubic","Extrapolate=Linear","MultiX=Average","Skip=True","Sort=True")</f>
        <v>13.122255459105689</v>
      </c>
    </row>
    <row r="1390" spans="16:21" x14ac:dyDescent="0.25">
      <c r="P1390" s="10">
        <v>36535</v>
      </c>
      <c r="Q1390">
        <v>5.0600589999999999</v>
      </c>
      <c r="S1390" s="42">
        <f t="shared" ca="1" si="27"/>
        <v>47410</v>
      </c>
      <c r="T1390" s="43">
        <f ca="1">_xll.BInterpol('Base CDI'!$H$4:$H$28,'Base CDI'!$J$4:$J$29,S1390,"Cubic","Extrapolate=Linear","MultiX=Average","Skip=True","Sort=True")</f>
        <v>13.129102090157376</v>
      </c>
      <c r="U1390" s="43">
        <f ca="1">_xll.BInterpol('Base CDI'!$H$4:$H$28,'Base CDI'!$I$4:$I$29,S1390,"Cubic","Extrapolate=Linear","MultiX=Average","Skip=True","Sort=True")</f>
        <v>13.122700465709533</v>
      </c>
    </row>
    <row r="1391" spans="16:21" x14ac:dyDescent="0.25">
      <c r="P1391" s="10">
        <v>36536</v>
      </c>
      <c r="Q1391">
        <v>5.0635110000000001</v>
      </c>
      <c r="S1391" s="42">
        <f t="shared" ca="1" si="27"/>
        <v>47411</v>
      </c>
      <c r="T1391" s="43">
        <f ca="1">_xll.BInterpol('Base CDI'!$H$4:$H$28,'Base CDI'!$J$4:$J$29,S1391,"Cubic","Extrapolate=Linear","MultiX=Average","Skip=True","Sort=True")</f>
        <v>13.129534755886386</v>
      </c>
      <c r="U1391" s="43">
        <f ca="1">_xll.BInterpol('Base CDI'!$H$4:$H$28,'Base CDI'!$I$4:$I$29,S1391,"Cubic","Extrapolate=Linear","MultiX=Average","Skip=True","Sort=True")</f>
        <v>13.123144960000738</v>
      </c>
    </row>
    <row r="1392" spans="16:21" x14ac:dyDescent="0.25">
      <c r="P1392" s="10">
        <v>36537</v>
      </c>
      <c r="Q1392">
        <v>5.0669680000000001</v>
      </c>
      <c r="S1392" s="42">
        <f t="shared" ca="1" si="27"/>
        <v>47412</v>
      </c>
      <c r="T1392" s="43">
        <f ca="1">_xll.BInterpol('Base CDI'!$H$4:$H$28,'Base CDI'!$J$4:$J$29,S1392,"Cubic","Extrapolate=Linear","MultiX=Average","Skip=True","Sort=True")</f>
        <v>13.129967040767466</v>
      </c>
      <c r="U1392" s="43">
        <f ca="1">_xll.BInterpol('Base CDI'!$H$4:$H$28,'Base CDI'!$I$4:$I$29,S1392,"Cubic","Extrapolate=Linear","MultiX=Average","Skip=True","Sort=True")</f>
        <v>13.12358894744346</v>
      </c>
    </row>
    <row r="1393" spans="16:21" x14ac:dyDescent="0.25">
      <c r="P1393" s="10">
        <v>36538</v>
      </c>
      <c r="Q1393">
        <v>5.070424</v>
      </c>
      <c r="S1393" s="42">
        <f t="shared" ca="1" si="27"/>
        <v>47413</v>
      </c>
      <c r="T1393" s="43">
        <f ca="1">_xll.BInterpol('Base CDI'!$H$4:$H$28,'Base CDI'!$J$4:$J$29,S1393,"Cubic","Extrapolate=Linear","MultiX=Average","Skip=True","Sort=True")</f>
        <v>13.130398952276861</v>
      </c>
      <c r="U1393" s="43">
        <f ca="1">_xll.BInterpol('Base CDI'!$H$4:$H$28,'Base CDI'!$I$4:$I$29,S1393,"Cubic","Extrapolate=Linear","MultiX=Average","Skip=True","Sort=True")</f>
        <v>13.124032433501851</v>
      </c>
    </row>
    <row r="1394" spans="16:21" x14ac:dyDescent="0.25">
      <c r="P1394" s="10">
        <v>36539</v>
      </c>
      <c r="Q1394">
        <v>5.0738810000000001</v>
      </c>
      <c r="S1394" s="42">
        <f t="shared" ca="1" si="27"/>
        <v>47414</v>
      </c>
      <c r="T1394" s="43">
        <f ca="1">_xll.BInterpol('Base CDI'!$H$4:$H$28,'Base CDI'!$J$4:$J$29,S1394,"Cubic","Extrapolate=Linear","MultiX=Average","Skip=True","Sort=True")</f>
        <v>13.130830497890809</v>
      </c>
      <c r="U1394" s="43">
        <f ca="1">_xll.BInterpol('Base CDI'!$H$4:$H$28,'Base CDI'!$I$4:$I$29,S1394,"Cubic","Extrapolate=Linear","MultiX=Average","Skip=True","Sort=True")</f>
        <v>13.124475423640066</v>
      </c>
    </row>
    <row r="1395" spans="16:21" x14ac:dyDescent="0.25">
      <c r="P1395" s="10">
        <v>36542</v>
      </c>
      <c r="Q1395">
        <v>5.0773429999999999</v>
      </c>
      <c r="S1395" s="42">
        <f t="shared" ca="1" si="27"/>
        <v>47415</v>
      </c>
      <c r="T1395" s="43">
        <f ca="1">_xll.BInterpol('Base CDI'!$H$4:$H$28,'Base CDI'!$J$4:$J$29,S1395,"Cubic","Extrapolate=Linear","MultiX=Average","Skip=True","Sort=True")</f>
        <v>13.131261685085553</v>
      </c>
      <c r="U1395" s="43">
        <f ca="1">_xll.BInterpol('Base CDI'!$H$4:$H$28,'Base CDI'!$I$4:$I$29,S1395,"Cubic","Extrapolate=Linear","MultiX=Average","Skip=True","Sort=True")</f>
        <v>13.124917923322258</v>
      </c>
    </row>
    <row r="1396" spans="16:21" x14ac:dyDescent="0.25">
      <c r="P1396" s="10">
        <v>36543</v>
      </c>
      <c r="Q1396">
        <v>5.0808059999999999</v>
      </c>
      <c r="S1396" s="42">
        <f t="shared" ca="1" si="27"/>
        <v>47416</v>
      </c>
      <c r="T1396" s="43">
        <f ca="1">_xll.BInterpol('Base CDI'!$H$4:$H$28,'Base CDI'!$J$4:$J$29,S1396,"Cubic","Extrapolate=Linear","MultiX=Average","Skip=True","Sort=True")</f>
        <v>13.131692521337333</v>
      </c>
      <c r="U1396" s="43">
        <f ca="1">_xll.BInterpol('Base CDI'!$H$4:$H$28,'Base CDI'!$I$4:$I$29,S1396,"Cubic","Extrapolate=Linear","MultiX=Average","Skip=True","Sort=True")</f>
        <v>13.125359938012579</v>
      </c>
    </row>
    <row r="1397" spans="16:21" x14ac:dyDescent="0.25">
      <c r="P1397" s="10">
        <v>36544</v>
      </c>
      <c r="Q1397">
        <v>5.0842679999999998</v>
      </c>
      <c r="S1397" s="42">
        <f t="shared" ca="1" si="27"/>
        <v>47417</v>
      </c>
      <c r="T1397" s="43">
        <f ca="1">_xll.BInterpol('Base CDI'!$H$4:$H$28,'Base CDI'!$J$4:$J$29,S1397,"Cubic","Extrapolate=Linear","MultiX=Average","Skip=True","Sort=True")</f>
        <v>13.13212301412239</v>
      </c>
      <c r="U1397" s="43">
        <f ca="1">_xll.BInterpol('Base CDI'!$H$4:$H$28,'Base CDI'!$I$4:$I$29,S1397,"Cubic","Extrapolate=Linear","MultiX=Average","Skip=True","Sort=True")</f>
        <v>13.125801473175189</v>
      </c>
    </row>
    <row r="1398" spans="16:21" x14ac:dyDescent="0.25">
      <c r="P1398" s="10">
        <v>36545</v>
      </c>
      <c r="Q1398">
        <v>5.0877249999999998</v>
      </c>
      <c r="S1398" s="42">
        <f t="shared" ca="1" si="27"/>
        <v>47418</v>
      </c>
      <c r="T1398" s="43">
        <f ca="1">_xll.BInterpol('Base CDI'!$H$4:$H$28,'Base CDI'!$J$4:$J$29,S1398,"Cubic","Extrapolate=Linear","MultiX=Average","Skip=True","Sort=True")</f>
        <v>13.132553170916966</v>
      </c>
      <c r="U1398" s="43">
        <f ca="1">_xll.BInterpol('Base CDI'!$H$4:$H$28,'Base CDI'!$I$4:$I$29,S1398,"Cubic","Extrapolate=Linear","MultiX=Average","Skip=True","Sort=True")</f>
        <v>13.126242534274235</v>
      </c>
    </row>
    <row r="1399" spans="16:21" x14ac:dyDescent="0.25">
      <c r="P1399" s="10">
        <v>36546</v>
      </c>
      <c r="Q1399">
        <v>5.0911819999999999</v>
      </c>
      <c r="S1399" s="42">
        <f t="shared" ca="1" si="27"/>
        <v>47419</v>
      </c>
      <c r="T1399" s="43">
        <f ca="1">_xll.BInterpol('Base CDI'!$H$4:$H$28,'Base CDI'!$J$4:$J$29,S1399,"Cubic","Extrapolate=Linear","MultiX=Average","Skip=True","Sort=True")</f>
        <v>13.132982999197301</v>
      </c>
      <c r="U1399" s="43">
        <f ca="1">_xll.BInterpol('Base CDI'!$H$4:$H$28,'Base CDI'!$I$4:$I$29,S1399,"Cubic","Extrapolate=Linear","MultiX=Average","Skip=True","Sort=True")</f>
        <v>13.126683126773877</v>
      </c>
    </row>
    <row r="1400" spans="16:21" x14ac:dyDescent="0.25">
      <c r="P1400" s="10">
        <v>36549</v>
      </c>
      <c r="Q1400">
        <v>5.0946559999999996</v>
      </c>
      <c r="S1400" s="42">
        <f t="shared" ca="1" si="27"/>
        <v>47420</v>
      </c>
      <c r="T1400" s="43">
        <f ca="1">_xll.BInterpol('Base CDI'!$H$4:$H$28,'Base CDI'!$J$4:$J$29,S1400,"Cubic","Extrapolate=Linear","MultiX=Average","Skip=True","Sort=True")</f>
        <v>13.133412506439633</v>
      </c>
      <c r="U1400" s="43">
        <f ca="1">_xll.BInterpol('Base CDI'!$H$4:$H$28,'Base CDI'!$I$4:$I$29,S1400,"Cubic","Extrapolate=Linear","MultiX=Average","Skip=True","Sort=True")</f>
        <v>13.127123256138264</v>
      </c>
    </row>
    <row r="1401" spans="16:21" x14ac:dyDescent="0.25">
      <c r="P1401" s="10">
        <v>36550</v>
      </c>
      <c r="Q1401">
        <v>5.0981339999999999</v>
      </c>
      <c r="S1401" s="42">
        <f t="shared" ca="1" si="27"/>
        <v>47421</v>
      </c>
      <c r="T1401" s="43">
        <f ca="1">_xll.BInterpol('Base CDI'!$H$4:$H$28,'Base CDI'!$J$4:$J$29,S1401,"Cubic","Extrapolate=Linear","MultiX=Average","Skip=True","Sort=True")</f>
        <v>13.133841700120207</v>
      </c>
      <c r="U1401" s="43">
        <f ca="1">_xll.BInterpol('Base CDI'!$H$4:$H$28,'Base CDI'!$I$4:$I$29,S1401,"Cubic","Extrapolate=Linear","MultiX=Average","Skip=True","Sort=True")</f>
        <v>13.127562927831553</v>
      </c>
    </row>
    <row r="1402" spans="16:21" x14ac:dyDescent="0.25">
      <c r="P1402" s="10">
        <v>36551</v>
      </c>
      <c r="Q1402">
        <v>5.1016149999999998</v>
      </c>
      <c r="S1402" s="42">
        <f t="shared" ca="1" si="27"/>
        <v>47422</v>
      </c>
      <c r="T1402" s="43">
        <f ca="1">_xll.BInterpol('Base CDI'!$H$4:$H$28,'Base CDI'!$J$4:$J$29,S1402,"Cubic","Extrapolate=Linear","MultiX=Average","Skip=True","Sort=True")</f>
        <v>13.134270587715264</v>
      </c>
      <c r="U1402" s="43">
        <f ca="1">_xll.BInterpol('Base CDI'!$H$4:$H$28,'Base CDI'!$I$4:$I$29,S1402,"Cubic","Extrapolate=Linear","MultiX=Average","Skip=True","Sort=True")</f>
        <v>13.128002147317897</v>
      </c>
    </row>
    <row r="1403" spans="16:21" x14ac:dyDescent="0.25">
      <c r="P1403" s="10">
        <v>36552</v>
      </c>
      <c r="Q1403">
        <v>5.1050899999999997</v>
      </c>
      <c r="S1403" s="42">
        <f t="shared" ca="1" si="27"/>
        <v>47423</v>
      </c>
      <c r="T1403" s="43">
        <f ca="1">_xll.BInterpol('Base CDI'!$H$4:$H$28,'Base CDI'!$J$4:$J$29,S1403,"Cubic","Extrapolate=Linear","MultiX=Average","Skip=True","Sort=True")</f>
        <v>13.134699176701043</v>
      </c>
      <c r="U1403" s="43">
        <f ca="1">_xll.BInterpol('Base CDI'!$H$4:$H$28,'Base CDI'!$I$4:$I$29,S1403,"Cubic","Extrapolate=Linear","MultiX=Average","Skip=True","Sort=True")</f>
        <v>13.128440920061449</v>
      </c>
    </row>
    <row r="1404" spans="16:21" x14ac:dyDescent="0.25">
      <c r="P1404" s="10">
        <v>36553</v>
      </c>
      <c r="Q1404">
        <v>5.108562</v>
      </c>
      <c r="S1404" s="42">
        <f t="shared" ca="1" si="27"/>
        <v>47424</v>
      </c>
      <c r="T1404" s="43">
        <f ca="1">_xll.BInterpol('Base CDI'!$H$4:$H$28,'Base CDI'!$J$4:$J$29,S1404,"Cubic","Extrapolate=Linear","MultiX=Average","Skip=True","Sort=True")</f>
        <v>13.135127474553784</v>
      </c>
      <c r="U1404" s="43">
        <f ca="1">_xll.BInterpol('Base CDI'!$H$4:$H$28,'Base CDI'!$I$4:$I$29,S1404,"Cubic","Extrapolate=Linear","MultiX=Average","Skip=True","Sort=True")</f>
        <v>13.128879251526364</v>
      </c>
    </row>
    <row r="1405" spans="16:21" x14ac:dyDescent="0.25">
      <c r="P1405" s="10">
        <v>36556</v>
      </c>
      <c r="Q1405">
        <v>5.1120369999999999</v>
      </c>
      <c r="S1405" s="42">
        <f t="shared" ca="1" si="27"/>
        <v>47425</v>
      </c>
      <c r="T1405" s="43">
        <f ca="1">_xll.BInterpol('Base CDI'!$H$4:$H$28,'Base CDI'!$J$4:$J$29,S1405,"Cubic","Extrapolate=Linear","MultiX=Average","Skip=True","Sort=True")</f>
        <v>13.135555488749729</v>
      </c>
      <c r="U1405" s="43">
        <f ca="1">_xll.BInterpol('Base CDI'!$H$4:$H$28,'Base CDI'!$I$4:$I$29,S1405,"Cubic","Extrapolate=Linear","MultiX=Average","Skip=True","Sort=True")</f>
        <v>13.129317147176796</v>
      </c>
    </row>
    <row r="1406" spans="16:21" x14ac:dyDescent="0.25">
      <c r="P1406" s="10">
        <v>36557</v>
      </c>
      <c r="Q1406">
        <v>5.1155119999999998</v>
      </c>
      <c r="S1406" s="42">
        <f t="shared" ca="1" si="27"/>
        <v>47426</v>
      </c>
      <c r="T1406" s="43">
        <f ca="1">_xll.BInterpol('Base CDI'!$H$4:$H$28,'Base CDI'!$J$4:$J$29,S1406,"Cubic","Extrapolate=Linear","MultiX=Average","Skip=True","Sort=True")</f>
        <v>13.135983226765118</v>
      </c>
      <c r="U1406" s="43">
        <f ca="1">_xll.BInterpol('Base CDI'!$H$4:$H$28,'Base CDI'!$I$4:$I$29,S1406,"Cubic","Extrapolate=Linear","MultiX=Average","Skip=True","Sort=True")</f>
        <v>13.129754612476898</v>
      </c>
    </row>
    <row r="1407" spans="16:21" x14ac:dyDescent="0.25">
      <c r="P1407" s="10">
        <v>36558</v>
      </c>
      <c r="Q1407">
        <v>5.118995</v>
      </c>
      <c r="S1407" s="42">
        <f t="shared" ca="1" si="27"/>
        <v>47427</v>
      </c>
      <c r="T1407" s="43">
        <f ca="1">_xll.BInterpol('Base CDI'!$H$4:$H$28,'Base CDI'!$J$4:$J$29,S1407,"Cubic","Extrapolate=Linear","MultiX=Average","Skip=True","Sort=True")</f>
        <v>13.136410696076194</v>
      </c>
      <c r="U1407" s="43">
        <f ca="1">_xll.BInterpol('Base CDI'!$H$4:$H$28,'Base CDI'!$I$4:$I$29,S1407,"Cubic","Extrapolate=Linear","MultiX=Average","Skip=True","Sort=True")</f>
        <v>13.130191652890826</v>
      </c>
    </row>
    <row r="1408" spans="16:21" x14ac:dyDescent="0.25">
      <c r="P1408" s="10">
        <v>36559</v>
      </c>
      <c r="Q1408">
        <v>5.1224790000000002</v>
      </c>
      <c r="S1408" s="42">
        <f t="shared" ca="1" si="27"/>
        <v>47428</v>
      </c>
      <c r="T1408" s="43">
        <f ca="1">_xll.BInterpol('Base CDI'!$H$4:$H$28,'Base CDI'!$J$4:$J$29,S1408,"Cubic","Extrapolate=Linear","MultiX=Average","Skip=True","Sort=True")</f>
        <v>13.136837904159197</v>
      </c>
      <c r="U1408" s="43">
        <f ca="1">_xll.BInterpol('Base CDI'!$H$4:$H$28,'Base CDI'!$I$4:$I$29,S1408,"Cubic","Extrapolate=Linear","MultiX=Average","Skip=True","Sort=True")</f>
        <v>13.130628273882731</v>
      </c>
    </row>
    <row r="1409" spans="16:21" x14ac:dyDescent="0.25">
      <c r="P1409" s="10">
        <v>36560</v>
      </c>
      <c r="Q1409">
        <v>5.1259649999999999</v>
      </c>
      <c r="S1409" s="42">
        <f t="shared" ca="1" si="27"/>
        <v>47429</v>
      </c>
      <c r="T1409" s="43">
        <f ca="1">_xll.BInterpol('Base CDI'!$H$4:$H$28,'Base CDI'!$J$4:$J$29,S1409,"Cubic","Extrapolate=Linear","MultiX=Average","Skip=True","Sort=True")</f>
        <v>13.137264858490367</v>
      </c>
      <c r="U1409" s="43">
        <f ca="1">_xll.BInterpol('Base CDI'!$H$4:$H$28,'Base CDI'!$I$4:$I$29,S1409,"Cubic","Extrapolate=Linear","MultiX=Average","Skip=True","Sort=True")</f>
        <v>13.13106448091677</v>
      </c>
    </row>
    <row r="1410" spans="16:21" x14ac:dyDescent="0.25">
      <c r="P1410" s="10">
        <v>36563</v>
      </c>
      <c r="Q1410">
        <v>5.1294570000000004</v>
      </c>
      <c r="S1410" s="42">
        <f t="shared" ca="1" si="27"/>
        <v>47430</v>
      </c>
      <c r="T1410" s="43">
        <f ca="1">_xll.BInterpol('Base CDI'!$H$4:$H$28,'Base CDI'!$J$4:$J$29,S1410,"Cubic","Extrapolate=Linear","MultiX=Average","Skip=True","Sort=True")</f>
        <v>13.137691566545946</v>
      </c>
      <c r="U1410" s="43">
        <f ca="1">_xll.BInterpol('Base CDI'!$H$4:$H$28,'Base CDI'!$I$4:$I$29,S1410,"Cubic","Extrapolate=Linear","MultiX=Average","Skip=True","Sort=True")</f>
        <v>13.131500279457095</v>
      </c>
    </row>
    <row r="1411" spans="16:21" x14ac:dyDescent="0.25">
      <c r="P1411" s="10">
        <v>36564</v>
      </c>
      <c r="Q1411">
        <v>5.1329459999999996</v>
      </c>
      <c r="S1411" s="42">
        <f t="shared" ca="1" si="27"/>
        <v>47431</v>
      </c>
      <c r="T1411" s="43">
        <f ca="1">_xll.BInterpol('Base CDI'!$H$4:$H$28,'Base CDI'!$J$4:$J$29,S1411,"Cubic","Extrapolate=Linear","MultiX=Average","Skip=True","Sort=True")</f>
        <v>13.138118035802174</v>
      </c>
      <c r="U1411" s="43">
        <f ca="1">_xll.BInterpol('Base CDI'!$H$4:$H$28,'Base CDI'!$I$4:$I$29,S1411,"Cubic","Extrapolate=Linear","MultiX=Average","Skip=True","Sort=True")</f>
        <v>13.13193567496786</v>
      </c>
    </row>
    <row r="1412" spans="16:21" x14ac:dyDescent="0.25">
      <c r="P1412" s="10">
        <v>36565</v>
      </c>
      <c r="Q1412">
        <v>5.1364419999999997</v>
      </c>
      <c r="S1412" s="42">
        <f t="shared" ca="1" si="27"/>
        <v>47432</v>
      </c>
      <c r="T1412" s="43">
        <f ca="1">_xll.BInterpol('Base CDI'!$H$4:$H$28,'Base CDI'!$J$4:$J$29,S1412,"Cubic","Extrapolate=Linear","MultiX=Average","Skip=True","Sort=True")</f>
        <v>13.138544273735294</v>
      </c>
      <c r="U1412" s="43">
        <f ca="1">_xll.BInterpol('Base CDI'!$H$4:$H$28,'Base CDI'!$I$4:$I$29,S1412,"Cubic","Extrapolate=Linear","MultiX=Average","Skip=True","Sort=True")</f>
        <v>13.132370672913218</v>
      </c>
    </row>
    <row r="1413" spans="16:21" x14ac:dyDescent="0.25">
      <c r="P1413" s="10">
        <v>36566</v>
      </c>
      <c r="Q1413">
        <v>5.1399350000000004</v>
      </c>
      <c r="S1413" s="42">
        <f t="shared" ca="1" si="27"/>
        <v>47433</v>
      </c>
      <c r="T1413" s="43">
        <f ca="1">_xll.BInterpol('Base CDI'!$H$4:$H$28,'Base CDI'!$J$4:$J$29,S1413,"Cubic","Extrapolate=Linear","MultiX=Average","Skip=True","Sort=True")</f>
        <v>13.138970287821543</v>
      </c>
      <c r="U1413" s="43">
        <f ca="1">_xll.BInterpol('Base CDI'!$H$4:$H$28,'Base CDI'!$I$4:$I$29,S1413,"Cubic","Extrapolate=Linear","MultiX=Average","Skip=True","Sort=True")</f>
        <v>13.132805278757326</v>
      </c>
    </row>
    <row r="1414" spans="16:21" x14ac:dyDescent="0.25">
      <c r="P1414" s="10">
        <v>36567</v>
      </c>
      <c r="Q1414">
        <v>5.1434350000000002</v>
      </c>
      <c r="S1414" s="42">
        <f t="shared" ca="1" si="27"/>
        <v>47434</v>
      </c>
      <c r="T1414" s="43">
        <f ca="1">_xll.BInterpol('Base CDI'!$H$4:$H$28,'Base CDI'!$J$4:$J$29,S1414,"Cubic","Extrapolate=Linear","MultiX=Average","Skip=True","Sort=True")</f>
        <v>13.139396085537165</v>
      </c>
      <c r="U1414" s="43">
        <f ca="1">_xll.BInterpol('Base CDI'!$H$4:$H$28,'Base CDI'!$I$4:$I$29,S1414,"Cubic","Extrapolate=Linear","MultiX=Average","Skip=True","Sort=True")</f>
        <v>13.133239497964334</v>
      </c>
    </row>
    <row r="1415" spans="16:21" x14ac:dyDescent="0.25">
      <c r="P1415" s="10">
        <v>36570</v>
      </c>
      <c r="Q1415">
        <v>5.146935</v>
      </c>
      <c r="S1415" s="42">
        <f t="shared" ca="1" si="27"/>
        <v>47435</v>
      </c>
      <c r="T1415" s="43">
        <f ca="1">_xll.BInterpol('Base CDI'!$H$4:$H$28,'Base CDI'!$J$4:$J$29,S1415,"Cubic","Extrapolate=Linear","MultiX=Average","Skip=True","Sort=True")</f>
        <v>13.139821674358398</v>
      </c>
      <c r="U1415" s="43">
        <f ca="1">_xll.BInterpol('Base CDI'!$H$4:$H$28,'Base CDI'!$I$4:$I$29,S1415,"Cubic","Extrapolate=Linear","MultiX=Average","Skip=True","Sort=True")</f>
        <v>13.133673335998401</v>
      </c>
    </row>
    <row r="1416" spans="16:21" x14ac:dyDescent="0.25">
      <c r="P1416" s="10">
        <v>36571</v>
      </c>
      <c r="Q1416">
        <v>5.1504370000000002</v>
      </c>
      <c r="S1416" s="42">
        <f t="shared" ca="1" si="27"/>
        <v>47436</v>
      </c>
      <c r="T1416" s="43">
        <f ca="1">_xll.BInterpol('Base CDI'!$H$4:$H$28,'Base CDI'!$J$4:$J$29,S1416,"Cubic","Extrapolate=Linear","MultiX=Average","Skip=True","Sort=True")</f>
        <v>13.140247061761487</v>
      </c>
      <c r="U1416" s="43">
        <f ca="1">_xll.BInterpol('Base CDI'!$H$4:$H$28,'Base CDI'!$I$4:$I$29,S1416,"Cubic","Extrapolate=Linear","MultiX=Average","Skip=True","Sort=True")</f>
        <v>13.134106798323677</v>
      </c>
    </row>
    <row r="1417" spans="16:21" x14ac:dyDescent="0.25">
      <c r="P1417" s="10">
        <v>36572</v>
      </c>
      <c r="Q1417">
        <v>5.1539440000000001</v>
      </c>
      <c r="S1417" s="42">
        <f t="shared" ca="1" si="27"/>
        <v>47437</v>
      </c>
      <c r="T1417" s="43">
        <f ca="1">_xll.BInterpol('Base CDI'!$H$4:$H$28,'Base CDI'!$J$4:$J$29,S1417,"Cubic","Extrapolate=Linear","MultiX=Average","Skip=True","Sort=True")</f>
        <v>13.14067225522267</v>
      </c>
      <c r="U1417" s="43">
        <f ca="1">_xll.BInterpol('Base CDI'!$H$4:$H$28,'Base CDI'!$I$4:$I$29,S1417,"Cubic","Extrapolate=Linear","MultiX=Average","Skip=True","Sort=True")</f>
        <v>13.134539890404316</v>
      </c>
    </row>
    <row r="1418" spans="16:21" x14ac:dyDescent="0.25">
      <c r="P1418" s="10">
        <v>36573</v>
      </c>
      <c r="Q1418">
        <v>5.157457</v>
      </c>
      <c r="S1418" s="42">
        <f t="shared" ca="1" si="27"/>
        <v>47438</v>
      </c>
      <c r="T1418" s="43">
        <f ca="1">_xll.BInterpol('Base CDI'!$H$4:$H$28,'Base CDI'!$J$4:$J$29,S1418,"Cubic","Extrapolate=Linear","MultiX=Average","Skip=True","Sort=True")</f>
        <v>13.141097262218189</v>
      </c>
      <c r="U1418" s="43">
        <f ca="1">_xll.BInterpol('Base CDI'!$H$4:$H$28,'Base CDI'!$I$4:$I$29,S1418,"Cubic","Extrapolate=Linear","MultiX=Average","Skip=True","Sort=True")</f>
        <v>13.134972617704472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8">S1418+1</f>
        <v>47439</v>
      </c>
      <c r="T1419" s="43">
        <f ca="1">_xll.BInterpol('Base CDI'!$H$4:$H$28,'Base CDI'!$J$4:$J$29,S1419,"Cubic","Extrapolate=Linear","MultiX=Average","Skip=True","Sort=True")</f>
        <v>13.141522090224283</v>
      </c>
      <c r="U1419" s="43">
        <f ca="1">_xll.BInterpol('Base CDI'!$H$4:$H$28,'Base CDI'!$I$4:$I$29,S1419,"Cubic","Extrapolate=Linear","MultiX=Average","Skip=True","Sort=True")</f>
        <v>13.135404985688302</v>
      </c>
    </row>
    <row r="1420" spans="16:21" x14ac:dyDescent="0.25">
      <c r="P1420" s="10">
        <v>36577</v>
      </c>
      <c r="Q1420">
        <v>5.164485</v>
      </c>
      <c r="S1420" s="42">
        <f t="shared" ca="1" si="28"/>
        <v>47440</v>
      </c>
      <c r="T1420" s="43">
        <f ca="1">_xll.BInterpol('Base CDI'!$H$4:$H$28,'Base CDI'!$J$4:$J$29,S1420,"Cubic","Extrapolate=Linear","MultiX=Average","Skip=True","Sort=True")</f>
        <v>13.141946746717194</v>
      </c>
      <c r="U1420" s="43">
        <f ca="1">_xll.BInterpol('Base CDI'!$H$4:$H$28,'Base CDI'!$I$4:$I$29,S1420,"Cubic","Extrapolate=Linear","MultiX=Average","Skip=True","Sort=True")</f>
        <v>13.135836999819956</v>
      </c>
    </row>
    <row r="1421" spans="16:21" x14ac:dyDescent="0.25">
      <c r="P1421" s="10">
        <v>36578</v>
      </c>
      <c r="Q1421">
        <v>5.1680140000000003</v>
      </c>
      <c r="S1421" s="42">
        <f t="shared" ca="1" si="28"/>
        <v>47441</v>
      </c>
      <c r="T1421" s="43">
        <f ca="1">_xll.BInterpol('Base CDI'!$H$4:$H$28,'Base CDI'!$J$4:$J$29,S1421,"Cubic","Extrapolate=Linear","MultiX=Average","Skip=True","Sort=True")</f>
        <v>13.142371239173166</v>
      </c>
      <c r="U1421" s="43">
        <f ca="1">_xll.BInterpol('Base CDI'!$H$4:$H$28,'Base CDI'!$I$4:$I$29,S1421,"Cubic","Extrapolate=Linear","MultiX=Average","Skip=True","Sort=True")</f>
        <v>13.136268665563589</v>
      </c>
    </row>
    <row r="1422" spans="16:21" x14ac:dyDescent="0.25">
      <c r="P1422" s="10">
        <v>36579</v>
      </c>
      <c r="Q1422">
        <v>5.1715410000000004</v>
      </c>
      <c r="S1422" s="42">
        <f t="shared" ca="1" si="28"/>
        <v>47442</v>
      </c>
      <c r="T1422" s="43">
        <f ca="1">_xll.BInterpol('Base CDI'!$H$4:$H$28,'Base CDI'!$J$4:$J$29,S1422,"Cubic","Extrapolate=Linear","MultiX=Average","Skip=True","Sort=True")</f>
        <v>13.142795575068433</v>
      </c>
      <c r="U1422" s="43">
        <f ca="1">_xll.BInterpol('Base CDI'!$H$4:$H$28,'Base CDI'!$I$4:$I$29,S1422,"Cubic","Extrapolate=Linear","MultiX=Average","Skip=True","Sort=True")</f>
        <v>13.136699988383358</v>
      </c>
    </row>
    <row r="1423" spans="16:21" x14ac:dyDescent="0.25">
      <c r="P1423" s="10">
        <v>36580</v>
      </c>
      <c r="Q1423">
        <v>5.1750699999999998</v>
      </c>
      <c r="S1423" s="42">
        <f t="shared" ca="1" si="28"/>
        <v>47443</v>
      </c>
      <c r="T1423" s="43">
        <f ca="1">_xll.BInterpol('Base CDI'!$H$4:$H$28,'Base CDI'!$J$4:$J$29,S1423,"Cubic","Extrapolate=Linear","MultiX=Average","Skip=True","Sort=True")</f>
        <v>13.143219761879243</v>
      </c>
      <c r="U1423" s="43">
        <f ca="1">_xll.BInterpol('Base CDI'!$H$4:$H$28,'Base CDI'!$I$4:$I$29,S1423,"Cubic","Extrapolate=Linear","MultiX=Average","Skip=True","Sort=True")</f>
        <v>13.137130973743412</v>
      </c>
    </row>
    <row r="1424" spans="16:21" x14ac:dyDescent="0.25">
      <c r="P1424" s="10">
        <v>36581</v>
      </c>
      <c r="Q1424">
        <v>5.1786009999999996</v>
      </c>
      <c r="S1424" s="42">
        <f t="shared" ca="1" si="28"/>
        <v>47444</v>
      </c>
      <c r="T1424" s="43">
        <f ca="1">_xll.BInterpol('Base CDI'!$H$4:$H$28,'Base CDI'!$J$4:$J$29,S1424,"Cubic","Extrapolate=Linear","MultiX=Average","Skip=True","Sort=True")</f>
        <v>13.143643807081833</v>
      </c>
      <c r="U1424" s="43">
        <f ca="1">_xll.BInterpol('Base CDI'!$H$4:$H$28,'Base CDI'!$I$4:$I$29,S1424,"Cubic","Extrapolate=Linear","MultiX=Average","Skip=True","Sort=True")</f>
        <v>13.13756162710791</v>
      </c>
    </row>
    <row r="1425" spans="16:21" x14ac:dyDescent="0.25">
      <c r="P1425" s="10">
        <v>36584</v>
      </c>
      <c r="Q1425">
        <v>5.1821320000000002</v>
      </c>
      <c r="S1425" s="42">
        <f t="shared" ca="1" si="28"/>
        <v>47445</v>
      </c>
      <c r="T1425" s="43">
        <f ca="1">_xll.BInterpol('Base CDI'!$H$4:$H$28,'Base CDI'!$J$4:$J$29,S1425,"Cubic","Extrapolate=Linear","MultiX=Average","Skip=True","Sort=True")</f>
        <v>13.144067718152446</v>
      </c>
      <c r="U1425" s="43">
        <f ca="1">_xll.BInterpol('Base CDI'!$H$4:$H$28,'Base CDI'!$I$4:$I$29,S1425,"Cubic","Extrapolate=Linear","MultiX=Average","Skip=True","Sort=True")</f>
        <v>13.137991953941002</v>
      </c>
    </row>
    <row r="1426" spans="16:21" x14ac:dyDescent="0.25">
      <c r="P1426" s="10">
        <v>36585</v>
      </c>
      <c r="Q1426">
        <v>5.1856629999999999</v>
      </c>
      <c r="S1426" s="42">
        <f t="shared" ca="1" si="28"/>
        <v>47446</v>
      </c>
      <c r="T1426" s="43">
        <f ca="1">_xll.BInterpol('Base CDI'!$H$4:$H$28,'Base CDI'!$J$4:$J$29,S1426,"Cubic","Extrapolate=Linear","MultiX=Average","Skip=True","Sort=True")</f>
        <v>13.14449150256732</v>
      </c>
      <c r="U1426" s="43">
        <f ca="1">_xll.BInterpol('Base CDI'!$H$4:$H$28,'Base CDI'!$I$4:$I$29,S1426,"Cubic","Extrapolate=Linear","MultiX=Average","Skip=True","Sort=True")</f>
        <v>13.138421959706843</v>
      </c>
    </row>
    <row r="1427" spans="16:21" x14ac:dyDescent="0.25">
      <c r="P1427" s="10">
        <v>36586</v>
      </c>
      <c r="Q1427">
        <v>5.189203</v>
      </c>
      <c r="S1427" s="42">
        <f t="shared" ca="1" si="28"/>
        <v>47447</v>
      </c>
      <c r="T1427" s="43">
        <f ca="1">_xll.BInterpol('Base CDI'!$H$4:$H$28,'Base CDI'!$J$4:$J$29,S1427,"Cubic","Extrapolate=Linear","MultiX=Average","Skip=True","Sort=True")</f>
        <v>13.144915167802697</v>
      </c>
      <c r="U1427" s="43">
        <f ca="1">_xll.BInterpol('Base CDI'!$H$4:$H$28,'Base CDI'!$I$4:$I$29,S1427,"Cubic","Extrapolate=Linear","MultiX=Average","Skip=True","Sort=True")</f>
        <v>13.138851649869588</v>
      </c>
    </row>
    <row r="1428" spans="16:21" x14ac:dyDescent="0.25">
      <c r="P1428" s="10">
        <v>36587</v>
      </c>
      <c r="Q1428">
        <v>5.1927430000000001</v>
      </c>
      <c r="S1428" s="42">
        <f t="shared" ca="1" si="28"/>
        <v>47448</v>
      </c>
      <c r="T1428" s="43">
        <f ca="1">_xll.BInterpol('Base CDI'!$H$4:$H$28,'Base CDI'!$J$4:$J$29,S1428,"Cubic","Extrapolate=Linear","MultiX=Average","Skip=True","Sort=True")</f>
        <v>13.145338721334818</v>
      </c>
      <c r="U1428" s="43">
        <f ca="1">_xll.BInterpol('Base CDI'!$H$4:$H$28,'Base CDI'!$I$4:$I$29,S1428,"Cubic","Extrapolate=Linear","MultiX=Average","Skip=True","Sort=True")</f>
        <v>13.13928102989339</v>
      </c>
    </row>
    <row r="1429" spans="16:21" x14ac:dyDescent="0.25">
      <c r="P1429" s="10">
        <v>36588</v>
      </c>
      <c r="Q1429">
        <v>5.1962869999999999</v>
      </c>
      <c r="S1429" s="42">
        <f t="shared" ca="1" si="28"/>
        <v>47449</v>
      </c>
      <c r="T1429" s="43">
        <f ca="1">_xll.BInterpol('Base CDI'!$H$4:$H$28,'Base CDI'!$J$4:$J$29,S1429,"Cubic","Extrapolate=Linear","MultiX=Average","Skip=True","Sort=True")</f>
        <v>13.145762170639927</v>
      </c>
      <c r="U1429" s="43">
        <f ca="1">_xll.BInterpol('Base CDI'!$H$4:$H$28,'Base CDI'!$I$4:$I$29,S1429,"Cubic","Extrapolate=Linear","MultiX=Average","Skip=True","Sort=True")</f>
        <v>13.139710105242402</v>
      </c>
    </row>
    <row r="1430" spans="16:21" x14ac:dyDescent="0.25">
      <c r="P1430" s="10">
        <v>36593</v>
      </c>
      <c r="Q1430">
        <v>5.1998309999999996</v>
      </c>
      <c r="S1430" s="42">
        <f t="shared" ca="1" si="28"/>
        <v>47450</v>
      </c>
      <c r="T1430" s="43">
        <f ca="1">_xll.BInterpol('Base CDI'!$H$4:$H$28,'Base CDI'!$J$4:$J$29,S1430,"Cubic","Extrapolate=Linear","MultiX=Average","Skip=True","Sort=True")</f>
        <v>13.146185523194259</v>
      </c>
      <c r="U1430" s="43">
        <f ca="1">_xll.BInterpol('Base CDI'!$H$4:$H$28,'Base CDI'!$I$4:$I$29,S1430,"Cubic","Extrapolate=Linear","MultiX=Average","Skip=True","Sort=True")</f>
        <v>13.14013888138078</v>
      </c>
    </row>
    <row r="1431" spans="16:21" x14ac:dyDescent="0.25">
      <c r="P1431" s="10">
        <v>36594</v>
      </c>
      <c r="Q1431">
        <v>5.203379</v>
      </c>
      <c r="S1431" s="42">
        <f t="shared" ca="1" si="28"/>
        <v>47451</v>
      </c>
      <c r="T1431" s="43">
        <f ca="1">_xll.BInterpol('Base CDI'!$H$4:$H$28,'Base CDI'!$J$4:$J$29,S1431,"Cubic","Extrapolate=Linear","MultiX=Average","Skip=True","Sort=True")</f>
        <v>13.14660878647406</v>
      </c>
      <c r="U1431" s="43">
        <f ca="1">_xll.BInterpol('Base CDI'!$H$4:$H$28,'Base CDI'!$I$4:$I$29,S1431,"Cubic","Extrapolate=Linear","MultiX=Average","Skip=True","Sort=True")</f>
        <v>13.140567363772677</v>
      </c>
    </row>
    <row r="1432" spans="16:21" x14ac:dyDescent="0.25">
      <c r="P1432" s="10">
        <v>36595</v>
      </c>
      <c r="Q1432">
        <v>5.2069299999999998</v>
      </c>
      <c r="S1432" s="42">
        <f t="shared" ca="1" si="28"/>
        <v>47452</v>
      </c>
      <c r="T1432" s="43">
        <f ca="1">_xll.BInterpol('Base CDI'!$H$4:$H$28,'Base CDI'!$J$4:$J$29,S1432,"Cubic","Extrapolate=Linear","MultiX=Average","Skip=True","Sort=True")</f>
        <v>13.147031967955568</v>
      </c>
      <c r="U1432" s="43">
        <f ca="1">_xll.BInterpol('Base CDI'!$H$4:$H$28,'Base CDI'!$I$4:$I$29,S1432,"Cubic","Extrapolate=Linear","MultiX=Average","Skip=True","Sort=True")</f>
        <v>13.140995557882245</v>
      </c>
    </row>
    <row r="1433" spans="16:21" x14ac:dyDescent="0.25">
      <c r="P1433" s="10">
        <v>36598</v>
      </c>
      <c r="Q1433">
        <v>5.2104840000000001</v>
      </c>
      <c r="S1433" s="42">
        <f t="shared" ca="1" si="28"/>
        <v>47453</v>
      </c>
      <c r="T1433" s="43">
        <f ca="1">_xll.BInterpol('Base CDI'!$H$4:$H$28,'Base CDI'!$J$4:$J$29,S1433,"Cubic","Extrapolate=Linear","MultiX=Average","Skip=True","Sort=True")</f>
        <v>13.147455075115024</v>
      </c>
      <c r="U1433" s="43">
        <f ca="1">_xll.BInterpol('Base CDI'!$H$4:$H$28,'Base CDI'!$I$4:$I$29,S1433,"Cubic","Extrapolate=Linear","MultiX=Average","Skip=True","Sort=True")</f>
        <v>13.141423469173642</v>
      </c>
    </row>
    <row r="1434" spans="16:21" x14ac:dyDescent="0.25">
      <c r="P1434" s="10">
        <v>36599</v>
      </c>
      <c r="Q1434">
        <v>5.2140399999999998</v>
      </c>
      <c r="S1434" s="42">
        <f t="shared" ca="1" si="28"/>
        <v>47454</v>
      </c>
      <c r="T1434" s="43">
        <f ca="1">_xll.BInterpol('Base CDI'!$H$4:$H$28,'Base CDI'!$J$4:$J$29,S1434,"Cubic","Extrapolate=Linear","MultiX=Average","Skip=True","Sort=True")</f>
        <v>13.147878115428671</v>
      </c>
      <c r="U1434" s="43">
        <f ca="1">_xll.BInterpol('Base CDI'!$H$4:$H$28,'Base CDI'!$I$4:$I$29,S1434,"Cubic","Extrapolate=Linear","MultiX=Average","Skip=True","Sort=True")</f>
        <v>13.141851103111019</v>
      </c>
    </row>
    <row r="1435" spans="16:21" x14ac:dyDescent="0.25">
      <c r="P1435" s="10">
        <v>36600</v>
      </c>
      <c r="Q1435">
        <v>5.2176020000000003</v>
      </c>
      <c r="S1435" s="42">
        <f t="shared" ca="1" si="28"/>
        <v>47455</v>
      </c>
      <c r="T1435" s="43">
        <f ca="1">_xll.BInterpol('Base CDI'!$H$4:$H$28,'Base CDI'!$J$4:$J$29,S1435,"Cubic","Extrapolate=Linear","MultiX=Average","Skip=True","Sort=True")</f>
        <v>13.148301096372748</v>
      </c>
      <c r="U1435" s="43">
        <f ca="1">_xll.BInterpol('Base CDI'!$H$4:$H$28,'Base CDI'!$I$4:$I$29,S1435,"Cubic","Extrapolate=Linear","MultiX=Average","Skip=True","Sort=True")</f>
        <v>13.142278465158531</v>
      </c>
    </row>
    <row r="1436" spans="16:21" x14ac:dyDescent="0.25">
      <c r="P1436" s="10">
        <v>36601</v>
      </c>
      <c r="Q1436">
        <v>5.2211670000000003</v>
      </c>
      <c r="S1436" s="42">
        <f t="shared" ca="1" si="28"/>
        <v>47456</v>
      </c>
      <c r="T1436" s="43">
        <f ca="1">_xll.BInterpol('Base CDI'!$H$4:$H$28,'Base CDI'!$J$4:$J$29,S1436,"Cubic","Extrapolate=Linear","MultiX=Average","Skip=True","Sort=True")</f>
        <v>13.148724025423496</v>
      </c>
      <c r="U1436" s="43">
        <f ca="1">_xll.BInterpol('Base CDI'!$H$4:$H$28,'Base CDI'!$I$4:$I$29,S1436,"Cubic","Extrapolate=Linear","MultiX=Average","Skip=True","Sort=True")</f>
        <v>13.142705560780332</v>
      </c>
    </row>
    <row r="1437" spans="16:21" x14ac:dyDescent="0.25">
      <c r="P1437" s="10">
        <v>36602</v>
      </c>
      <c r="Q1437">
        <v>5.2247339999999998</v>
      </c>
      <c r="S1437" s="42">
        <f t="shared" ca="1" si="28"/>
        <v>47457</v>
      </c>
      <c r="T1437" s="43">
        <f ca="1">_xll.BInterpol('Base CDI'!$H$4:$H$28,'Base CDI'!$J$4:$J$29,S1437,"Cubic","Extrapolate=Linear","MultiX=Average","Skip=True","Sort=True")</f>
        <v>13.149146910057157</v>
      </c>
      <c r="U1437" s="43">
        <f ca="1">_xll.BInterpol('Base CDI'!$H$4:$H$28,'Base CDI'!$I$4:$I$29,S1437,"Cubic","Extrapolate=Linear","MultiX=Average","Skip=True","Sort=True")</f>
        <v>13.143132395440574</v>
      </c>
    </row>
    <row r="1438" spans="16:21" x14ac:dyDescent="0.25">
      <c r="P1438" s="10">
        <v>36605</v>
      </c>
      <c r="Q1438">
        <v>5.2282999999999999</v>
      </c>
      <c r="S1438" s="42">
        <f t="shared" ca="1" si="28"/>
        <v>47458</v>
      </c>
      <c r="T1438" s="43">
        <f ca="1">_xll.BInterpol('Base CDI'!$H$4:$H$28,'Base CDI'!$J$4:$J$29,S1438,"Cubic","Extrapolate=Linear","MultiX=Average","Skip=True","Sort=True")</f>
        <v>13.149569757749971</v>
      </c>
      <c r="U1438" s="43">
        <f ca="1">_xll.BInterpol('Base CDI'!$H$4:$H$28,'Base CDI'!$I$4:$I$29,S1438,"Cubic","Extrapolate=Linear","MultiX=Average","Skip=True","Sort=True")</f>
        <v>13.143558974603414</v>
      </c>
    </row>
    <row r="1439" spans="16:21" x14ac:dyDescent="0.25">
      <c r="P1439" s="10">
        <v>36606</v>
      </c>
      <c r="Q1439">
        <v>5.2318680000000004</v>
      </c>
      <c r="S1439" s="42">
        <f t="shared" ca="1" si="28"/>
        <v>47459</v>
      </c>
      <c r="T1439" s="43">
        <f ca="1">_xll.BInterpol('Base CDI'!$H$4:$H$28,'Base CDI'!$J$4:$J$29,S1439,"Cubic","Extrapolate=Linear","MultiX=Average","Skip=True","Sort=True")</f>
        <v>13.149992575978178</v>
      </c>
      <c r="U1439" s="43">
        <f ca="1">_xll.BInterpol('Base CDI'!$H$4:$H$28,'Base CDI'!$I$4:$I$29,S1439,"Cubic","Extrapolate=Linear","MultiX=Average","Skip=True","Sort=True")</f>
        <v>13.143985303733004</v>
      </c>
    </row>
    <row r="1440" spans="16:21" x14ac:dyDescent="0.25">
      <c r="P1440" s="10">
        <v>36607</v>
      </c>
      <c r="Q1440">
        <v>5.2354409999999998</v>
      </c>
      <c r="S1440" s="42">
        <f t="shared" ca="1" si="28"/>
        <v>47460</v>
      </c>
      <c r="T1440" s="43">
        <f ca="1">_xll.BInterpol('Base CDI'!$H$4:$H$28,'Base CDI'!$J$4:$J$29,S1440,"Cubic","Extrapolate=Linear","MultiX=Average","Skip=True","Sort=True")</f>
        <v>13.150415372218021</v>
      </c>
      <c r="U1440" s="43">
        <f ca="1">_xll.BInterpol('Base CDI'!$H$4:$H$28,'Base CDI'!$I$4:$I$29,S1440,"Cubic","Extrapolate=Linear","MultiX=Average","Skip=True","Sort=True")</f>
        <v>13.144411388293497</v>
      </c>
    </row>
    <row r="1441" spans="16:21" x14ac:dyDescent="0.25">
      <c r="P1441" s="10">
        <v>36608</v>
      </c>
      <c r="Q1441">
        <v>5.2389840000000003</v>
      </c>
      <c r="S1441" s="42">
        <f t="shared" ca="1" si="28"/>
        <v>47461</v>
      </c>
      <c r="T1441" s="43">
        <f ca="1">_xll.BInterpol('Base CDI'!$H$4:$H$28,'Base CDI'!$J$4:$J$29,S1441,"Cubic","Extrapolate=Linear","MultiX=Average","Skip=True","Sort=True")</f>
        <v>13.150838153945738</v>
      </c>
      <c r="U1441" s="43">
        <f ca="1">_xll.BInterpol('Base CDI'!$H$4:$H$28,'Base CDI'!$I$4:$I$29,S1441,"Cubic","Extrapolate=Linear","MultiX=Average","Skip=True","Sort=True")</f>
        <v>13.144837233749049</v>
      </c>
    </row>
    <row r="1442" spans="16:21" x14ac:dyDescent="0.25">
      <c r="P1442" s="10">
        <v>36609</v>
      </c>
      <c r="Q1442">
        <v>5.2425509999999997</v>
      </c>
      <c r="S1442" s="42">
        <f t="shared" ca="1" si="28"/>
        <v>47462</v>
      </c>
      <c r="T1442" s="43">
        <f ca="1">_xll.BInterpol('Base CDI'!$H$4:$H$28,'Base CDI'!$J$4:$J$29,S1442,"Cubic","Extrapolate=Linear","MultiX=Average","Skip=True","Sort=True")</f>
        <v>13.151260928637575</v>
      </c>
      <c r="U1442" s="43">
        <f ca="1">_xll.BInterpol('Base CDI'!$H$4:$H$28,'Base CDI'!$I$4:$I$29,S1442,"Cubic","Extrapolate=Linear","MultiX=Average","Skip=True","Sort=True")</f>
        <v>13.145262845563813</v>
      </c>
    </row>
    <row r="1443" spans="16:21" x14ac:dyDescent="0.25">
      <c r="P1443" s="10">
        <v>36612</v>
      </c>
      <c r="Q1443">
        <v>5.2461339999999996</v>
      </c>
      <c r="S1443" s="42">
        <f t="shared" ca="1" si="28"/>
        <v>47463</v>
      </c>
      <c r="T1443" s="43">
        <f ca="1">_xll.BInterpol('Base CDI'!$H$4:$H$28,'Base CDI'!$J$4:$J$29,S1443,"Cubic","Extrapolate=Linear","MultiX=Average","Skip=True","Sort=True")</f>
        <v>13.151683703769766</v>
      </c>
      <c r="U1443" s="43">
        <f ca="1">_xll.BInterpol('Base CDI'!$H$4:$H$28,'Base CDI'!$I$4:$I$29,S1443,"Cubic","Extrapolate=Linear","MultiX=Average","Skip=True","Sort=True")</f>
        <v>13.145688229201944</v>
      </c>
    </row>
    <row r="1444" spans="16:21" x14ac:dyDescent="0.25">
      <c r="P1444" s="10">
        <v>36613</v>
      </c>
      <c r="Q1444">
        <v>5.2497189999999998</v>
      </c>
      <c r="S1444" s="42">
        <f t="shared" ca="1" si="28"/>
        <v>47464</v>
      </c>
      <c r="T1444" s="43">
        <f ca="1">_xll.BInterpol('Base CDI'!$H$4:$H$28,'Base CDI'!$J$4:$J$29,S1444,"Cubic","Extrapolate=Linear","MultiX=Average","Skip=True","Sort=True")</f>
        <v>13.152106486818557</v>
      </c>
      <c r="U1444" s="43">
        <f ca="1">_xll.BInterpol('Base CDI'!$H$4:$H$28,'Base CDI'!$I$4:$I$29,S1444,"Cubic","Extrapolate=Linear","MultiX=Average","Skip=True","Sort=True")</f>
        <v>13.146113390127596</v>
      </c>
    </row>
    <row r="1445" spans="16:21" x14ac:dyDescent="0.25">
      <c r="P1445" s="10">
        <v>36614</v>
      </c>
      <c r="Q1445">
        <v>5.2533019999999997</v>
      </c>
      <c r="S1445" s="42">
        <f t="shared" ca="1" si="28"/>
        <v>47465</v>
      </c>
      <c r="T1445" s="43">
        <f ca="1">_xll.BInterpol('Base CDI'!$H$4:$H$28,'Base CDI'!$J$4:$J$29,S1445,"Cubic","Extrapolate=Linear","MultiX=Average","Skip=True","Sort=True")</f>
        <v>13.152529285260188</v>
      </c>
      <c r="U1445" s="43">
        <f ca="1">_xll.BInterpol('Base CDI'!$H$4:$H$28,'Base CDI'!$I$4:$I$29,S1445,"Cubic","Extrapolate=Linear","MultiX=Average","Skip=True","Sort=True")</f>
        <v>13.146538333804919</v>
      </c>
    </row>
    <row r="1446" spans="16:21" x14ac:dyDescent="0.25">
      <c r="P1446" s="10">
        <v>36615</v>
      </c>
      <c r="Q1446">
        <v>5.2568250000000001</v>
      </c>
      <c r="S1446" s="42">
        <f t="shared" ca="1" si="28"/>
        <v>47466</v>
      </c>
      <c r="T1446" s="43">
        <f ca="1">_xll.BInterpol('Base CDI'!$H$4:$H$28,'Base CDI'!$J$4:$J$29,S1446,"Cubic","Extrapolate=Linear","MultiX=Average","Skip=True","Sort=True")</f>
        <v>13.152952106570897</v>
      </c>
      <c r="U1446" s="43">
        <f ca="1">_xll.BInterpol('Base CDI'!$H$4:$H$28,'Base CDI'!$I$4:$I$29,S1446,"Cubic","Extrapolate=Linear","MultiX=Average","Skip=True","Sort=True")</f>
        <v>13.146963065698072</v>
      </c>
    </row>
    <row r="1447" spans="16:21" x14ac:dyDescent="0.25">
      <c r="P1447" s="10">
        <v>36616</v>
      </c>
      <c r="Q1447">
        <v>5.2603460000000002</v>
      </c>
      <c r="S1447" s="42">
        <f t="shared" ca="1" si="28"/>
        <v>47467</v>
      </c>
      <c r="T1447" s="43">
        <f ca="1">_xll.BInterpol('Base CDI'!$H$4:$H$28,'Base CDI'!$J$4:$J$29,S1447,"Cubic","Extrapolate=Linear","MultiX=Average","Skip=True","Sort=True")</f>
        <v>13.15337495822693</v>
      </c>
      <c r="U1447" s="43">
        <f ca="1">_xll.BInterpol('Base CDI'!$H$4:$H$28,'Base CDI'!$I$4:$I$29,S1447,"Cubic","Extrapolate=Linear","MultiX=Average","Skip=True","Sort=True")</f>
        <v>13.147387591271206</v>
      </c>
    </row>
    <row r="1448" spans="16:21" x14ac:dyDescent="0.25">
      <c r="P1448" s="10">
        <v>36619</v>
      </c>
      <c r="Q1448">
        <v>5.2638680000000004</v>
      </c>
      <c r="S1448" s="42">
        <f t="shared" ca="1" si="28"/>
        <v>47468</v>
      </c>
      <c r="T1448" s="43">
        <f ca="1">_xll.BInterpol('Base CDI'!$H$4:$H$28,'Base CDI'!$J$4:$J$29,S1448,"Cubic","Extrapolate=Linear","MultiX=Average","Skip=True","Sort=True")</f>
        <v>13.153797847704523</v>
      </c>
      <c r="U1448" s="43">
        <f ca="1">_xll.BInterpol('Base CDI'!$H$4:$H$28,'Base CDI'!$I$4:$I$29,S1448,"Cubic","Extrapolate=Linear","MultiX=Average","Skip=True","Sort=True")</f>
        <v>13.147811915988477</v>
      </c>
    </row>
    <row r="1449" spans="16:21" x14ac:dyDescent="0.25">
      <c r="P1449" s="10">
        <v>36620</v>
      </c>
      <c r="Q1449">
        <v>5.2673880000000004</v>
      </c>
      <c r="S1449" s="42">
        <f t="shared" ca="1" si="28"/>
        <v>47469</v>
      </c>
      <c r="T1449" s="43">
        <f ca="1">_xll.BInterpol('Base CDI'!$H$4:$H$28,'Base CDI'!$J$4:$J$29,S1449,"Cubic","Extrapolate=Linear","MultiX=Average","Skip=True","Sort=True")</f>
        <v>13.15422078247992</v>
      </c>
      <c r="U1449" s="43">
        <f ca="1">_xll.BInterpol('Base CDI'!$H$4:$H$28,'Base CDI'!$I$4:$I$29,S1449,"Cubic","Extrapolate=Linear","MultiX=Average","Skip=True","Sort=True")</f>
        <v>13.148236045314036</v>
      </c>
    </row>
    <row r="1450" spans="16:21" x14ac:dyDescent="0.25">
      <c r="P1450" s="10">
        <v>36621</v>
      </c>
      <c r="Q1450">
        <v>5.2709130000000002</v>
      </c>
      <c r="S1450" s="42">
        <f t="shared" ca="1" si="28"/>
        <v>47470</v>
      </c>
      <c r="T1450" s="43">
        <f ca="1">_xll.BInterpol('Base CDI'!$H$4:$H$28,'Base CDI'!$J$4:$J$29,S1450,"Cubic","Extrapolate=Linear","MultiX=Average","Skip=True","Sort=True")</f>
        <v>13.154643770029359</v>
      </c>
      <c r="U1450" s="43">
        <f ca="1">_xll.BInterpol('Base CDI'!$H$4:$H$28,'Base CDI'!$I$4:$I$29,S1450,"Cubic","Extrapolate=Linear","MultiX=Average","Skip=True","Sort=True")</f>
        <v>13.14865998471204</v>
      </c>
    </row>
    <row r="1451" spans="16:21" x14ac:dyDescent="0.25">
      <c r="P1451" s="10">
        <v>36622</v>
      </c>
      <c r="Q1451">
        <v>5.2744460000000002</v>
      </c>
      <c r="S1451" s="42">
        <f t="shared" ca="1" si="28"/>
        <v>47471</v>
      </c>
      <c r="T1451" s="43">
        <f ca="1">_xll.BInterpol('Base CDI'!$H$4:$H$28,'Base CDI'!$J$4:$J$29,S1451,"Cubic","Extrapolate=Linear","MultiX=Average","Skip=True","Sort=True")</f>
        <v>13.155066817829084</v>
      </c>
      <c r="U1451" s="43">
        <f ca="1">_xll.BInterpol('Base CDI'!$H$4:$H$28,'Base CDI'!$I$4:$I$29,S1451,"Cubic","Extrapolate=Linear","MultiX=Average","Skip=True","Sort=True")</f>
        <v>13.14908373964664</v>
      </c>
    </row>
    <row r="1452" spans="16:21" x14ac:dyDescent="0.25">
      <c r="P1452" s="10">
        <v>36623</v>
      </c>
      <c r="Q1452">
        <v>5.2779850000000001</v>
      </c>
      <c r="S1452" s="42">
        <f t="shared" ca="1" si="28"/>
        <v>47472</v>
      </c>
      <c r="T1452" s="43">
        <f ca="1">_xll.BInterpol('Base CDI'!$H$4:$H$28,'Base CDI'!$J$4:$J$29,S1452,"Cubic","Extrapolate=Linear","MultiX=Average","Skip=True","Sort=True")</f>
        <v>13.155489933355334</v>
      </c>
      <c r="U1452" s="43">
        <f ca="1">_xll.BInterpol('Base CDI'!$H$4:$H$28,'Base CDI'!$I$4:$I$29,S1452,"Cubic","Extrapolate=Linear","MultiX=Average","Skip=True","Sort=True")</f>
        <v>13.149507315581992</v>
      </c>
    </row>
    <row r="1453" spans="16:21" x14ac:dyDescent="0.25">
      <c r="P1453" s="10">
        <v>36626</v>
      </c>
      <c r="Q1453">
        <v>5.281523</v>
      </c>
      <c r="S1453" s="42">
        <f t="shared" ca="1" si="28"/>
        <v>47473</v>
      </c>
      <c r="T1453" s="43">
        <f ca="1">_xll.BInterpol('Base CDI'!$H$4:$H$28,'Base CDI'!$J$4:$J$29,S1453,"Cubic","Extrapolate=Linear","MultiX=Average","Skip=True","Sort=True")</f>
        <v>13.15591312408435</v>
      </c>
      <c r="U1453" s="43">
        <f ca="1">_xll.BInterpol('Base CDI'!$H$4:$H$28,'Base CDI'!$I$4:$I$29,S1453,"Cubic","Extrapolate=Linear","MultiX=Average","Skip=True","Sort=True")</f>
        <v>13.149930717982251</v>
      </c>
    </row>
    <row r="1454" spans="16:21" x14ac:dyDescent="0.25">
      <c r="P1454" s="10">
        <v>36627</v>
      </c>
      <c r="Q1454">
        <v>5.2850630000000001</v>
      </c>
      <c r="S1454" s="42">
        <f t="shared" ca="1" si="28"/>
        <v>47474</v>
      </c>
      <c r="T1454" s="43">
        <f ca="1">_xll.BInterpol('Base CDI'!$H$4:$H$28,'Base CDI'!$J$4:$J$29,S1454,"Cubic","Extrapolate=Linear","MultiX=Average","Skip=True","Sort=True")</f>
        <v>13.156336397492373</v>
      </c>
      <c r="U1454" s="43">
        <f ca="1">_xll.BInterpol('Base CDI'!$H$4:$H$28,'Base CDI'!$I$4:$I$29,S1454,"Cubic","Extrapolate=Linear","MultiX=Average","Skip=True","Sort=True")</f>
        <v>13.150353952311567</v>
      </c>
    </row>
    <row r="1455" spans="16:21" x14ac:dyDescent="0.25">
      <c r="P1455" s="10">
        <v>36628</v>
      </c>
      <c r="Q1455">
        <v>5.2886059999999997</v>
      </c>
      <c r="S1455" s="42">
        <f t="shared" ca="1" si="28"/>
        <v>47475</v>
      </c>
      <c r="T1455" s="43">
        <f ca="1">_xll.BInterpol('Base CDI'!$H$4:$H$28,'Base CDI'!$J$4:$J$29,S1455,"Cubic","Extrapolate=Linear","MultiX=Average","Skip=True","Sort=True")</f>
        <v>13.156759761055644</v>
      </c>
      <c r="U1455" s="43">
        <f ca="1">_xll.BInterpol('Base CDI'!$H$4:$H$28,'Base CDI'!$I$4:$I$29,S1455,"Cubic","Extrapolate=Linear","MultiX=Average","Skip=True","Sort=True")</f>
        <v>13.150777024034099</v>
      </c>
    </row>
    <row r="1456" spans="16:21" x14ac:dyDescent="0.25">
      <c r="P1456" s="10">
        <v>36629</v>
      </c>
      <c r="Q1456">
        <v>5.292154</v>
      </c>
      <c r="S1456" s="42">
        <f t="shared" ca="1" si="28"/>
        <v>47476</v>
      </c>
      <c r="T1456" s="43">
        <f ca="1">_xll.BInterpol('Base CDI'!$H$4:$H$28,'Base CDI'!$J$4:$J$29,S1456,"Cubic","Extrapolate=Linear","MultiX=Average","Skip=True","Sort=True")</f>
        <v>13.157183222250405</v>
      </c>
      <c r="U1456" s="43">
        <f ca="1">_xll.BInterpol('Base CDI'!$H$4:$H$28,'Base CDI'!$I$4:$I$29,S1456,"Cubic","Extrapolate=Linear","MultiX=Average","Skip=True","Sort=True")</f>
        <v>13.151199938613995</v>
      </c>
    </row>
    <row r="1457" spans="16:21" x14ac:dyDescent="0.25">
      <c r="P1457" s="10">
        <v>36630</v>
      </c>
      <c r="Q1457">
        <v>5.2957090000000004</v>
      </c>
      <c r="S1457" s="42">
        <f t="shared" ca="1" si="28"/>
        <v>47477</v>
      </c>
      <c r="T1457" s="43">
        <f ca="1">_xll.BInterpol('Base CDI'!$H$4:$H$28,'Base CDI'!$J$4:$J$29,S1457,"Cubic","Extrapolate=Linear","MultiX=Average","Skip=True","Sort=True")</f>
        <v>13.157606788552895</v>
      </c>
      <c r="U1457" s="43">
        <f ca="1">_xll.BInterpol('Base CDI'!$H$4:$H$28,'Base CDI'!$I$4:$I$29,S1457,"Cubic","Extrapolate=Linear","MultiX=Average","Skip=True","Sort=True")</f>
        <v>13.151622701515414</v>
      </c>
    </row>
    <row r="1458" spans="16:21" x14ac:dyDescent="0.25">
      <c r="P1458" s="10">
        <v>36633</v>
      </c>
      <c r="Q1458">
        <v>5.2992730000000003</v>
      </c>
      <c r="S1458" s="42">
        <f t="shared" ca="1" si="28"/>
        <v>47478</v>
      </c>
      <c r="T1458" s="43">
        <f ca="1">_xll.BInterpol('Base CDI'!$H$4:$H$28,'Base CDI'!$J$4:$J$29,S1458,"Cubic","Extrapolate=Linear","MultiX=Average","Skip=True","Sort=True")</f>
        <v>13.158030467439357</v>
      </c>
      <c r="U1458" s="43">
        <f ca="1">_xll.BInterpol('Base CDI'!$H$4:$H$28,'Base CDI'!$I$4:$I$29,S1458,"Cubic","Extrapolate=Linear","MultiX=Average","Skip=True","Sort=True")</f>
        <v>13.152045318202509</v>
      </c>
    </row>
    <row r="1459" spans="16:21" x14ac:dyDescent="0.25">
      <c r="P1459" s="10">
        <v>36634</v>
      </c>
      <c r="Q1459">
        <v>5.3028409999999999</v>
      </c>
      <c r="S1459" s="42">
        <f t="shared" ca="1" si="28"/>
        <v>47479</v>
      </c>
      <c r="T1459" s="43">
        <f ca="1">_xll.BInterpol('Base CDI'!$H$4:$H$28,'Base CDI'!$J$4:$J$29,S1459,"Cubic","Extrapolate=Linear","MultiX=Average","Skip=True","Sort=True")</f>
        <v>13.15845426638603</v>
      </c>
      <c r="U1459" s="43">
        <f ca="1">_xll.BInterpol('Base CDI'!$H$4:$H$28,'Base CDI'!$I$4:$I$29,S1459,"Cubic","Extrapolate=Linear","MultiX=Average","Skip=True","Sort=True")</f>
        <v>13.152467794139431</v>
      </c>
    </row>
    <row r="1460" spans="16:21" x14ac:dyDescent="0.25">
      <c r="P1460" s="10">
        <v>36635</v>
      </c>
      <c r="Q1460">
        <v>5.3064099999999996</v>
      </c>
      <c r="S1460" s="42">
        <f t="shared" ca="1" si="28"/>
        <v>47480</v>
      </c>
      <c r="T1460" s="43">
        <f ca="1">_xll.BInterpol('Base CDI'!$H$4:$H$28,'Base CDI'!$J$4:$J$29,S1460,"Cubic","Extrapolate=Linear","MultiX=Average","Skip=True","Sort=True")</f>
        <v>13.158878192869155</v>
      </c>
      <c r="U1460" s="43">
        <f ca="1">_xll.BInterpol('Base CDI'!$H$4:$H$28,'Base CDI'!$I$4:$I$29,S1460,"Cubic","Extrapolate=Linear","MultiX=Average","Skip=True","Sort=True")</f>
        <v>13.152890134790338</v>
      </c>
    </row>
    <row r="1461" spans="16:21" x14ac:dyDescent="0.25">
      <c r="P1461" s="10">
        <v>36636</v>
      </c>
      <c r="Q1461">
        <v>5.3099730000000003</v>
      </c>
      <c r="S1461" s="42">
        <f t="shared" ca="1" si="28"/>
        <v>47481</v>
      </c>
      <c r="T1461" s="43">
        <f ca="1">_xll.BInterpol('Base CDI'!$H$4:$H$28,'Base CDI'!$J$4:$J$29,S1461,"Cubic","Extrapolate=Linear","MultiX=Average","Skip=True","Sort=True")</f>
        <v>13.159302254364974</v>
      </c>
      <c r="U1461" s="43">
        <f ca="1">_xll.BInterpol('Base CDI'!$H$4:$H$28,'Base CDI'!$I$4:$I$29,S1461,"Cubic","Extrapolate=Linear","MultiX=Average","Skip=True","Sort=True")</f>
        <v>13.153312345619382</v>
      </c>
    </row>
    <row r="1462" spans="16:21" x14ac:dyDescent="0.25">
      <c r="P1462" s="10">
        <v>36640</v>
      </c>
      <c r="Q1462">
        <v>5.3135459999999997</v>
      </c>
      <c r="S1462" s="42">
        <f t="shared" ca="1" si="28"/>
        <v>47482</v>
      </c>
      <c r="T1462" s="43">
        <f ca="1">_xll.BInterpol('Base CDI'!$H$4:$H$28,'Base CDI'!$J$4:$J$29,S1462,"Cubic","Extrapolate=Linear","MultiX=Average","Skip=True","Sort=True")</f>
        <v>13.159726458349727</v>
      </c>
      <c r="U1462" s="43">
        <f ca="1">_xll.BInterpol('Base CDI'!$H$4:$H$28,'Base CDI'!$I$4:$I$29,S1462,"Cubic","Extrapolate=Linear","MultiX=Average","Skip=True","Sort=True")</f>
        <v>13.153734432090715</v>
      </c>
    </row>
    <row r="1463" spans="16:21" x14ac:dyDescent="0.25">
      <c r="P1463" s="10">
        <v>36641</v>
      </c>
      <c r="Q1463">
        <v>5.3171210000000002</v>
      </c>
      <c r="S1463" s="42">
        <f t="shared" ca="1" si="28"/>
        <v>47483</v>
      </c>
      <c r="T1463" s="43">
        <f ca="1">_xll.BInterpol('Base CDI'!$H$4:$H$28,'Base CDI'!$J$4:$J$29,S1463,"Cubic","Extrapolate=Linear","MultiX=Average","Skip=True","Sort=True")</f>
        <v>13.160150812299655</v>
      </c>
      <c r="U1463" s="43">
        <f ca="1">_xll.BInterpol('Base CDI'!$H$4:$H$28,'Base CDI'!$I$4:$I$29,S1463,"Cubic","Extrapolate=Linear","MultiX=Average","Skip=True","Sort=True")</f>
        <v>13.154156399668492</v>
      </c>
    </row>
    <row r="1464" spans="16:21" x14ac:dyDescent="0.25">
      <c r="P1464" s="10">
        <v>36642</v>
      </c>
      <c r="Q1464">
        <v>5.3206980000000001</v>
      </c>
      <c r="S1464" s="42">
        <f t="shared" ca="1" si="28"/>
        <v>47484</v>
      </c>
      <c r="T1464" s="43">
        <f ca="1">_xll.BInterpol('Base CDI'!$H$4:$H$28,'Base CDI'!$J$4:$J$29,S1464,"Cubic","Extrapolate=Linear","MultiX=Average","Skip=True","Sort=True")</f>
        <v>13.160575323690999</v>
      </c>
      <c r="U1464" s="43">
        <f ca="1">_xll.BInterpol('Base CDI'!$H$4:$H$28,'Base CDI'!$I$4:$I$29,S1464,"Cubic","Extrapolate=Linear","MultiX=Average","Skip=True","Sort=True")</f>
        <v>13.154578253816871</v>
      </c>
    </row>
    <row r="1465" spans="16:21" x14ac:dyDescent="0.25">
      <c r="P1465" s="10">
        <v>36643</v>
      </c>
      <c r="Q1465">
        <v>5.3242779999999996</v>
      </c>
      <c r="S1465" s="42">
        <f t="shared" ca="1" si="28"/>
        <v>47485</v>
      </c>
      <c r="T1465" s="43">
        <f ca="1">_xll.BInterpol('Base CDI'!$H$4:$H$28,'Base CDI'!$J$4:$J$29,S1465,"Cubic","Extrapolate=Linear","MultiX=Average","Skip=True","Sort=True")</f>
        <v>13.161</v>
      </c>
      <c r="U1465" s="43">
        <f ca="1">_xll.BInterpol('Base CDI'!$H$4:$H$28,'Base CDI'!$I$4:$I$29,S1465,"Cubic","Extrapolate=Linear","MultiX=Average","Skip=True","Sort=True")</f>
        <v>13.154999999999999</v>
      </c>
    </row>
    <row r="1466" spans="16:21" x14ac:dyDescent="0.25">
      <c r="P1466" s="10">
        <v>36644</v>
      </c>
      <c r="Q1466">
        <v>5.3278600000000003</v>
      </c>
      <c r="S1466" s="42">
        <f t="shared" ca="1" si="28"/>
        <v>47486</v>
      </c>
      <c r="T1466" s="43">
        <f ca="1">_xll.BInterpol('Base CDI'!$H$4:$H$28,'Base CDI'!$J$4:$J$29,S1466,"Cubic","Extrapolate=Linear","MultiX=Average","Skip=True","Sort=True")</f>
        <v>13.161424846899621</v>
      </c>
      <c r="U1466" s="43">
        <f ca="1">_xll.BInterpol('Base CDI'!$H$4:$H$28,'Base CDI'!$I$4:$I$29,S1466,"Cubic","Extrapolate=Linear","MultiX=Average","Skip=True","Sort=True")</f>
        <v>13.155421642900903</v>
      </c>
    </row>
    <row r="1467" spans="16:21" x14ac:dyDescent="0.25">
      <c r="P1467" s="10">
        <v>36648</v>
      </c>
      <c r="Q1467">
        <v>5.3314450000000004</v>
      </c>
      <c r="S1467" s="42">
        <f t="shared" ca="1" si="28"/>
        <v>47487</v>
      </c>
      <c r="T1467" s="43">
        <f ca="1">_xll.BInterpol('Base CDI'!$H$4:$H$28,'Base CDI'!$J$4:$J$29,S1467,"Cubic","Extrapolate=Linear","MultiX=Average","Skip=True","Sort=True")</f>
        <v>13.161849862849715</v>
      </c>
      <c r="U1467" s="43">
        <f ca="1">_xll.BInterpol('Base CDI'!$H$4:$H$28,'Base CDI'!$I$4:$I$29,S1467,"Cubic","Extrapolate=Linear","MultiX=Average","Skip=True","Sort=True")</f>
        <v>13.155843184078073</v>
      </c>
    </row>
    <row r="1468" spans="16:21" x14ac:dyDescent="0.25">
      <c r="P1468" s="10">
        <v>36649</v>
      </c>
      <c r="Q1468">
        <v>5.3350350000000004</v>
      </c>
      <c r="S1468" s="42">
        <f t="shared" ca="1" si="28"/>
        <v>47488</v>
      </c>
      <c r="T1468" s="43">
        <f ca="1">_xll.BInterpol('Base CDI'!$H$4:$H$28,'Base CDI'!$J$4:$J$29,S1468,"Cubic","Extrapolate=Linear","MultiX=Average","Skip=True","Sort=True")</f>
        <v>13.162275044506861</v>
      </c>
      <c r="U1468" s="43">
        <f ca="1">_xll.BInterpol('Base CDI'!$H$4:$H$28,'Base CDI'!$I$4:$I$29,S1468,"Cubic","Extrapolate=Linear","MultiX=Average","Skip=True","Sort=True")</f>
        <v>13.15626462430887</v>
      </c>
    </row>
    <row r="1469" spans="16:21" x14ac:dyDescent="0.25">
      <c r="P1469" s="10">
        <v>36650</v>
      </c>
      <c r="Q1469">
        <v>5.3386279999999999</v>
      </c>
      <c r="S1469" s="42">
        <f t="shared" ca="1" si="28"/>
        <v>47489</v>
      </c>
      <c r="T1469" s="43">
        <f ca="1">_xll.BInterpol('Base CDI'!$H$4:$H$28,'Base CDI'!$J$4:$J$29,S1469,"Cubic","Extrapolate=Linear","MultiX=Average","Skip=True","Sort=True")</f>
        <v>13.162700388527634</v>
      </c>
      <c r="U1469" s="43">
        <f ca="1">_xll.BInterpol('Base CDI'!$H$4:$H$28,'Base CDI'!$I$4:$I$29,S1469,"Cubic","Extrapolate=Linear","MultiX=Average","Skip=True","Sort=True")</f>
        <v>13.156685964370652</v>
      </c>
    </row>
    <row r="1470" spans="16:21" x14ac:dyDescent="0.25">
      <c r="P1470" s="10">
        <v>36651</v>
      </c>
      <c r="Q1470">
        <v>5.3422270000000003</v>
      </c>
      <c r="S1470" s="42">
        <f t="shared" ca="1" si="28"/>
        <v>47490</v>
      </c>
      <c r="T1470" s="43">
        <f ca="1">_xll.BInterpol('Base CDI'!$H$4:$H$28,'Base CDI'!$J$4:$J$29,S1470,"Cubic","Extrapolate=Linear","MultiX=Average","Skip=True","Sort=True")</f>
        <v>13.163125891568608</v>
      </c>
      <c r="U1470" s="43">
        <f ca="1">_xll.BInterpol('Base CDI'!$H$4:$H$28,'Base CDI'!$I$4:$I$29,S1470,"Cubic","Extrapolate=Linear","MultiX=Average","Skip=True","Sort=True")</f>
        <v>13.157107205040781</v>
      </c>
    </row>
    <row r="1471" spans="16:21" x14ac:dyDescent="0.25">
      <c r="P1471" s="10">
        <v>36654</v>
      </c>
      <c r="Q1471">
        <v>5.3458290000000002</v>
      </c>
      <c r="S1471" s="42">
        <f t="shared" ca="1" si="28"/>
        <v>47491</v>
      </c>
      <c r="T1471" s="43">
        <f ca="1">_xll.BInterpol('Base CDI'!$H$4:$H$28,'Base CDI'!$J$4:$J$29,S1471,"Cubic","Extrapolate=Linear","MultiX=Average","Skip=True","Sort=True")</f>
        <v>13.163551550286362</v>
      </c>
      <c r="U1471" s="43">
        <f ca="1">_xll.BInterpol('Base CDI'!$H$4:$H$28,'Base CDI'!$I$4:$I$29,S1471,"Cubic","Extrapolate=Linear","MultiX=Average","Skip=True","Sort=True")</f>
        <v>13.157528347096616</v>
      </c>
    </row>
    <row r="1472" spans="16:21" x14ac:dyDescent="0.25">
      <c r="P1472" s="10">
        <v>36655</v>
      </c>
      <c r="Q1472">
        <v>5.3494270000000004</v>
      </c>
      <c r="S1472" s="42">
        <f t="shared" ca="1" si="28"/>
        <v>47492</v>
      </c>
      <c r="T1472" s="43">
        <f ca="1">_xll.BInterpol('Base CDI'!$H$4:$H$28,'Base CDI'!$J$4:$J$29,S1472,"Cubic","Extrapolate=Linear","MultiX=Average","Skip=True","Sort=True")</f>
        <v>13.163977361337469</v>
      </c>
      <c r="U1472" s="43">
        <f ca="1">_xll.BInterpol('Base CDI'!$H$4:$H$28,'Base CDI'!$I$4:$I$29,S1472,"Cubic","Extrapolate=Linear","MultiX=Average","Skip=True","Sort=True")</f>
        <v>13.157949391315514</v>
      </c>
    </row>
    <row r="1473" spans="16:21" x14ac:dyDescent="0.25">
      <c r="P1473" s="10">
        <v>36656</v>
      </c>
      <c r="Q1473">
        <v>5.353021</v>
      </c>
      <c r="S1473" s="42">
        <f t="shared" ca="1" si="28"/>
        <v>47493</v>
      </c>
      <c r="T1473" s="43">
        <f ca="1">_xll.BInterpol('Base CDI'!$H$4:$H$28,'Base CDI'!$J$4:$J$29,S1473,"Cubic","Extrapolate=Linear","MultiX=Average","Skip=True","Sort=True")</f>
        <v>13.16440332137851</v>
      </c>
      <c r="U1473" s="43">
        <f ca="1">_xll.BInterpol('Base CDI'!$H$4:$H$28,'Base CDI'!$I$4:$I$29,S1473,"Cubic","Extrapolate=Linear","MultiX=Average","Skip=True","Sort=True")</f>
        <v>13.158370338474839</v>
      </c>
    </row>
    <row r="1474" spans="16:21" x14ac:dyDescent="0.25">
      <c r="P1474" s="10">
        <v>36657</v>
      </c>
      <c r="Q1474">
        <v>5.356617</v>
      </c>
      <c r="S1474" s="42">
        <f t="shared" ca="1" si="28"/>
        <v>47494</v>
      </c>
      <c r="T1474" s="43">
        <f ca="1">_xll.BInterpol('Base CDI'!$H$4:$H$28,'Base CDI'!$J$4:$J$29,S1474,"Cubic","Extrapolate=Linear","MultiX=Average","Skip=True","Sort=True")</f>
        <v>13.164829427066056</v>
      </c>
      <c r="U1474" s="43">
        <f ca="1">_xll.BInterpol('Base CDI'!$H$4:$H$28,'Base CDI'!$I$4:$I$29,S1474,"Cubic","Extrapolate=Linear","MultiX=Average","Skip=True","Sort=True")</f>
        <v>13.15879118935195</v>
      </c>
    </row>
    <row r="1475" spans="16:21" x14ac:dyDescent="0.25">
      <c r="P1475" s="10">
        <v>36658</v>
      </c>
      <c r="Q1475">
        <v>5.3602160000000003</v>
      </c>
      <c r="S1475" s="42">
        <f t="shared" ca="1" si="28"/>
        <v>47495</v>
      </c>
      <c r="T1475" s="43">
        <f ca="1">_xll.BInterpol('Base CDI'!$H$4:$H$28,'Base CDI'!$J$4:$J$29,S1475,"Cubic","Extrapolate=Linear","MultiX=Average","Skip=True","Sort=True")</f>
        <v>13.165255675056686</v>
      </c>
      <c r="U1475" s="43">
        <f ca="1">_xll.BInterpol('Base CDI'!$H$4:$H$28,'Base CDI'!$I$4:$I$29,S1475,"Cubic","Extrapolate=Linear","MultiX=Average","Skip=True","Sort=True")</f>
        <v>13.159211944724206</v>
      </c>
    </row>
    <row r="1476" spans="16:21" x14ac:dyDescent="0.25">
      <c r="P1476" s="10">
        <v>36661</v>
      </c>
      <c r="Q1476">
        <v>5.3638130000000004</v>
      </c>
      <c r="S1476" s="42">
        <f t="shared" ca="1" si="28"/>
        <v>47496</v>
      </c>
      <c r="T1476" s="43">
        <f ca="1">_xll.BInterpol('Base CDI'!$H$4:$H$28,'Base CDI'!$J$4:$J$29,S1476,"Cubic","Extrapolate=Linear","MultiX=Average","Skip=True","Sort=True")</f>
        <v>13.165682062006978</v>
      </c>
      <c r="U1476" s="43">
        <f ca="1">_xll.BInterpol('Base CDI'!$H$4:$H$28,'Base CDI'!$I$4:$I$29,S1476,"Cubic","Extrapolate=Linear","MultiX=Average","Skip=True","Sort=True")</f>
        <v>13.159632605368968</v>
      </c>
    </row>
    <row r="1477" spans="16:21" x14ac:dyDescent="0.25">
      <c r="P1477" s="10">
        <v>36662</v>
      </c>
      <c r="Q1477">
        <v>5.367413</v>
      </c>
      <c r="S1477" s="42">
        <f t="shared" ca="1" si="28"/>
        <v>47497</v>
      </c>
      <c r="T1477" s="43">
        <f ca="1">_xll.BInterpol('Base CDI'!$H$4:$H$28,'Base CDI'!$J$4:$J$29,S1477,"Cubic","Extrapolate=Linear","MultiX=Average","Skip=True","Sort=True")</f>
        <v>13.166108584573504</v>
      </c>
      <c r="U1477" s="43">
        <f ca="1">_xll.BInterpol('Base CDI'!$H$4:$H$28,'Base CDI'!$I$4:$I$29,S1477,"Cubic","Extrapolate=Linear","MultiX=Average","Skip=True","Sort=True")</f>
        <v>13.160053172063593</v>
      </c>
    </row>
    <row r="1478" spans="16:21" x14ac:dyDescent="0.25">
      <c r="P1478" s="10">
        <v>36663</v>
      </c>
      <c r="Q1478">
        <v>5.3710149999999999</v>
      </c>
      <c r="S1478" s="42">
        <f t="shared" ca="1" si="28"/>
        <v>47498</v>
      </c>
      <c r="T1478" s="43">
        <f ca="1">_xll.BInterpol('Base CDI'!$H$4:$H$28,'Base CDI'!$J$4:$J$29,S1478,"Cubic","Extrapolate=Linear","MultiX=Average","Skip=True","Sort=True")</f>
        <v>13.166535239412843</v>
      </c>
      <c r="U1478" s="43">
        <f ca="1">_xll.BInterpol('Base CDI'!$H$4:$H$28,'Base CDI'!$I$4:$I$29,S1478,"Cubic","Extrapolate=Linear","MultiX=Average","Skip=True","Sort=True")</f>
        <v>13.160473645585443</v>
      </c>
    </row>
    <row r="1479" spans="16:21" x14ac:dyDescent="0.25">
      <c r="P1479" s="10">
        <v>36664</v>
      </c>
      <c r="Q1479">
        <v>5.3746179999999999</v>
      </c>
      <c r="S1479" s="42">
        <f t="shared" ca="1" si="28"/>
        <v>47499</v>
      </c>
      <c r="T1479" s="43">
        <f ca="1">_xll.BInterpol('Base CDI'!$H$4:$H$28,'Base CDI'!$J$4:$J$29,S1479,"Cubic","Extrapolate=Linear","MultiX=Average","Skip=True","Sort=True")</f>
        <v>13.16696202318157</v>
      </c>
      <c r="U1479" s="43">
        <f ca="1">_xll.BInterpol('Base CDI'!$H$4:$H$28,'Base CDI'!$I$4:$I$29,S1479,"Cubic","Extrapolate=Linear","MultiX=Average","Skip=True","Sort=True")</f>
        <v>13.160894026711878</v>
      </c>
    </row>
    <row r="1480" spans="16:21" x14ac:dyDescent="0.25">
      <c r="P1480" s="10">
        <v>36665</v>
      </c>
      <c r="Q1480">
        <v>5.3782230000000002</v>
      </c>
      <c r="S1480" s="42">
        <f t="shared" ca="1" si="28"/>
        <v>47500</v>
      </c>
      <c r="T1480" s="43">
        <f ca="1">_xll.BInterpol('Base CDI'!$H$4:$H$28,'Base CDI'!$J$4:$J$29,S1480,"Cubic","Extrapolate=Linear","MultiX=Average","Skip=True","Sort=True")</f>
        <v>13.167388932536262</v>
      </c>
      <c r="U1480" s="43">
        <f ca="1">_xll.BInterpol('Base CDI'!$H$4:$H$28,'Base CDI'!$I$4:$I$29,S1480,"Cubic","Extrapolate=Linear","MultiX=Average","Skip=True","Sort=True")</f>
        <v>13.161314316220258</v>
      </c>
    </row>
    <row r="1481" spans="16:21" x14ac:dyDescent="0.25">
      <c r="P1481" s="10">
        <v>36668</v>
      </c>
      <c r="Q1481">
        <v>5.381831</v>
      </c>
      <c r="S1481" s="42">
        <f t="shared" ca="1" si="28"/>
        <v>47501</v>
      </c>
      <c r="T1481" s="43">
        <f ca="1">_xll.BInterpol('Base CDI'!$H$4:$H$28,'Base CDI'!$J$4:$J$29,S1481,"Cubic","Extrapolate=Linear","MultiX=Average","Skip=True","Sort=True")</f>
        <v>13.167815964133494</v>
      </c>
      <c r="U1481" s="43">
        <f ca="1">_xll.BInterpol('Base CDI'!$H$4:$H$28,'Base CDI'!$I$4:$I$29,S1481,"Cubic","Extrapolate=Linear","MultiX=Average","Skip=True","Sort=True")</f>
        <v>13.161734514887941</v>
      </c>
    </row>
    <row r="1482" spans="16:21" x14ac:dyDescent="0.25">
      <c r="P1482" s="10">
        <v>36669</v>
      </c>
      <c r="Q1482">
        <v>5.3854410000000001</v>
      </c>
      <c r="S1482" s="42">
        <f t="shared" ca="1" si="28"/>
        <v>47502</v>
      </c>
      <c r="T1482" s="43">
        <f ca="1">_xll.BInterpol('Base CDI'!$H$4:$H$28,'Base CDI'!$J$4:$J$29,S1482,"Cubic","Extrapolate=Linear","MultiX=Average","Skip=True","Sort=True")</f>
        <v>13.168243114629844</v>
      </c>
      <c r="U1482" s="43">
        <f ca="1">_xll.BInterpol('Base CDI'!$H$4:$H$28,'Base CDI'!$I$4:$I$29,S1482,"Cubic","Extrapolate=Linear","MultiX=Average","Skip=True","Sort=True")</f>
        <v>13.162154623492288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9">S1482+1</f>
        <v>47503</v>
      </c>
      <c r="T1483" s="43">
        <f ca="1">_xll.BInterpol('Base CDI'!$H$4:$H$28,'Base CDI'!$J$4:$J$29,S1483,"Cubic","Extrapolate=Linear","MultiX=Average","Skip=True","Sort=True")</f>
        <v>13.168670380681888</v>
      </c>
      <c r="U1483" s="43">
        <f ca="1">_xll.BInterpol('Base CDI'!$H$4:$H$28,'Base CDI'!$I$4:$I$29,S1483,"Cubic","Extrapolate=Linear","MultiX=Average","Skip=True","Sort=True")</f>
        <v>13.162574642810661</v>
      </c>
    </row>
    <row r="1484" spans="16:21" x14ac:dyDescent="0.25">
      <c r="P1484" s="10">
        <v>36671</v>
      </c>
      <c r="Q1484">
        <v>5.3926699999999999</v>
      </c>
      <c r="S1484" s="42">
        <f t="shared" ca="1" si="29"/>
        <v>47504</v>
      </c>
      <c r="T1484" s="43">
        <f ca="1">_xll.BInterpol('Base CDI'!$H$4:$H$28,'Base CDI'!$J$4:$J$29,S1484,"Cubic","Extrapolate=Linear","MultiX=Average","Skip=True","Sort=True")</f>
        <v>13.169097758946201</v>
      </c>
      <c r="U1484" s="43">
        <f ca="1">_xll.BInterpol('Base CDI'!$H$4:$H$28,'Base CDI'!$I$4:$I$29,S1484,"Cubic","Extrapolate=Linear","MultiX=Average","Skip=True","Sort=True")</f>
        <v>13.162994573620416</v>
      </c>
    </row>
    <row r="1485" spans="16:21" x14ac:dyDescent="0.25">
      <c r="P1485" s="10">
        <v>36672</v>
      </c>
      <c r="Q1485">
        <v>5.3962890000000003</v>
      </c>
      <c r="S1485" s="42">
        <f t="shared" ca="1" si="29"/>
        <v>47505</v>
      </c>
      <c r="T1485" s="43">
        <f ca="1">_xll.BInterpol('Base CDI'!$H$4:$H$28,'Base CDI'!$J$4:$J$29,S1485,"Cubic","Extrapolate=Linear","MultiX=Average","Skip=True","Sort=True")</f>
        <v>13.169525246079358</v>
      </c>
      <c r="U1485" s="43">
        <f ca="1">_xll.BInterpol('Base CDI'!$H$4:$H$28,'Base CDI'!$I$4:$I$29,S1485,"Cubic","Extrapolate=Linear","MultiX=Average","Skip=True","Sort=True")</f>
        <v>13.163414416698915</v>
      </c>
    </row>
    <row r="1486" spans="16:21" x14ac:dyDescent="0.25">
      <c r="P1486" s="10">
        <v>36675</v>
      </c>
      <c r="Q1486">
        <v>5.3999129999999997</v>
      </c>
      <c r="S1486" s="42">
        <f t="shared" ca="1" si="29"/>
        <v>47506</v>
      </c>
      <c r="T1486" s="43">
        <f ca="1">_xll.BInterpol('Base CDI'!$H$4:$H$28,'Base CDI'!$J$4:$J$29,S1486,"Cubic","Extrapolate=Linear","MultiX=Average","Skip=True","Sort=True")</f>
        <v>13.169952838737938</v>
      </c>
      <c r="U1486" s="43">
        <f ca="1">_xll.BInterpol('Base CDI'!$H$4:$H$28,'Base CDI'!$I$4:$I$29,S1486,"Cubic","Extrapolate=Linear","MultiX=Average","Skip=True","Sort=True")</f>
        <v>13.163834172823519</v>
      </c>
    </row>
    <row r="1487" spans="16:21" x14ac:dyDescent="0.25">
      <c r="P1487" s="10">
        <v>36676</v>
      </c>
      <c r="Q1487">
        <v>5.403537</v>
      </c>
      <c r="S1487" s="42">
        <f t="shared" ca="1" si="29"/>
        <v>47507</v>
      </c>
      <c r="T1487" s="43">
        <f ca="1">_xll.BInterpol('Base CDI'!$H$4:$H$28,'Base CDI'!$J$4:$J$29,S1487,"Cubic","Extrapolate=Linear","MultiX=Average","Skip=True","Sort=True")</f>
        <v>13.170380533578518</v>
      </c>
      <c r="U1487" s="43">
        <f ca="1">_xll.BInterpol('Base CDI'!$H$4:$H$28,'Base CDI'!$I$4:$I$29,S1487,"Cubic","Extrapolate=Linear","MultiX=Average","Skip=True","Sort=True")</f>
        <v>13.164253842771585</v>
      </c>
    </row>
    <row r="1488" spans="16:21" x14ac:dyDescent="0.25">
      <c r="P1488" s="10">
        <v>36677</v>
      </c>
      <c r="Q1488">
        <v>5.4071600000000002</v>
      </c>
      <c r="S1488" s="42">
        <f t="shared" ca="1" si="29"/>
        <v>47508</v>
      </c>
      <c r="T1488" s="43">
        <f ca="1">_xll.BInterpol('Base CDI'!$H$4:$H$28,'Base CDI'!$J$4:$J$29,S1488,"Cubic","Extrapolate=Linear","MultiX=Average","Skip=True","Sort=True")</f>
        <v>13.170808327257669</v>
      </c>
      <c r="U1488" s="43">
        <f ca="1">_xll.BInterpol('Base CDI'!$H$4:$H$28,'Base CDI'!$I$4:$I$29,S1488,"Cubic","Extrapolate=Linear","MultiX=Average","Skip=True","Sort=True")</f>
        <v>13.164673427320475</v>
      </c>
    </row>
    <row r="1489" spans="16:21" x14ac:dyDescent="0.25">
      <c r="P1489" s="10">
        <v>36678</v>
      </c>
      <c r="Q1489">
        <v>5.4107830000000003</v>
      </c>
      <c r="S1489" s="42">
        <f t="shared" ca="1" si="29"/>
        <v>47509</v>
      </c>
      <c r="T1489" s="43">
        <f ca="1">_xll.BInterpol('Base CDI'!$H$4:$H$28,'Base CDI'!$J$4:$J$29,S1489,"Cubic","Extrapolate=Linear","MultiX=Average","Skip=True","Sort=True")</f>
        <v>13.171236216431973</v>
      </c>
      <c r="U1489" s="43">
        <f ca="1">_xll.BInterpol('Base CDI'!$H$4:$H$28,'Base CDI'!$I$4:$I$29,S1489,"Cubic","Extrapolate=Linear","MultiX=Average","Skip=True","Sort=True")</f>
        <v>13.165092927247546</v>
      </c>
    </row>
    <row r="1490" spans="16:21" x14ac:dyDescent="0.25">
      <c r="P1490" s="10">
        <v>36679</v>
      </c>
      <c r="Q1490">
        <v>5.4144069999999997</v>
      </c>
      <c r="S1490" s="42">
        <f t="shared" ca="1" si="29"/>
        <v>47510</v>
      </c>
      <c r="T1490" s="43">
        <f ca="1">_xll.BInterpol('Base CDI'!$H$4:$H$28,'Base CDI'!$J$4:$J$29,S1490,"Cubic","Extrapolate=Linear","MultiX=Average","Skip=True","Sort=True")</f>
        <v>13.171664197758004</v>
      </c>
      <c r="U1490" s="43">
        <f ca="1">_xll.BInterpol('Base CDI'!$H$4:$H$28,'Base CDI'!$I$4:$I$29,S1490,"Cubic","Extrapolate=Linear","MultiX=Average","Skip=True","Sort=True")</f>
        <v>13.165512343330162</v>
      </c>
    </row>
    <row r="1491" spans="16:21" x14ac:dyDescent="0.25">
      <c r="P1491" s="10">
        <v>36682</v>
      </c>
      <c r="Q1491">
        <v>5.4180320000000002</v>
      </c>
      <c r="S1491" s="42">
        <f t="shared" ca="1" si="29"/>
        <v>47511</v>
      </c>
      <c r="T1491" s="43">
        <f ca="1">_xll.BInterpol('Base CDI'!$H$4:$H$28,'Base CDI'!$J$4:$J$29,S1491,"Cubic","Extrapolate=Linear","MultiX=Average","Skip=True","Sort=True")</f>
        <v>13.172092267892335</v>
      </c>
      <c r="U1491" s="43">
        <f ca="1">_xll.BInterpol('Base CDI'!$H$4:$H$28,'Base CDI'!$I$4:$I$29,S1491,"Cubic","Extrapolate=Linear","MultiX=Average","Skip=True","Sort=True")</f>
        <v>13.16593167634568</v>
      </c>
    </row>
    <row r="1492" spans="16:21" x14ac:dyDescent="0.25">
      <c r="P1492" s="10">
        <v>36683</v>
      </c>
      <c r="Q1492">
        <v>5.4216550000000003</v>
      </c>
      <c r="S1492" s="42">
        <f t="shared" ca="1" si="29"/>
        <v>47512</v>
      </c>
      <c r="T1492" s="43">
        <f ca="1">_xll.BInterpol('Base CDI'!$H$4:$H$28,'Base CDI'!$J$4:$J$29,S1492,"Cubic","Extrapolate=Linear","MultiX=Average","Skip=True","Sort=True")</f>
        <v>13.172520423491548</v>
      </c>
      <c r="U1492" s="43">
        <f ca="1">_xll.BInterpol('Base CDI'!$H$4:$H$28,'Base CDI'!$I$4:$I$29,S1492,"Cubic","Extrapolate=Linear","MultiX=Average","Skip=True","Sort=True")</f>
        <v>13.166350927071461</v>
      </c>
    </row>
    <row r="1493" spans="16:21" x14ac:dyDescent="0.25">
      <c r="P1493" s="10">
        <v>36684</v>
      </c>
      <c r="Q1493">
        <v>5.4252760000000002</v>
      </c>
      <c r="S1493" s="42">
        <f t="shared" ca="1" si="29"/>
        <v>47513</v>
      </c>
      <c r="T1493" s="43">
        <f ca="1">_xll.BInterpol('Base CDI'!$H$4:$H$28,'Base CDI'!$J$4:$J$29,S1493,"Cubic","Extrapolate=Linear","MultiX=Average","Skip=True","Sort=True")</f>
        <v>13.172948661212216</v>
      </c>
      <c r="U1493" s="43">
        <f ca="1">_xll.BInterpol('Base CDI'!$H$4:$H$28,'Base CDI'!$I$4:$I$29,S1493,"Cubic","Extrapolate=Linear","MultiX=Average","Skip=True","Sort=True")</f>
        <v>13.166770096284864</v>
      </c>
    </row>
    <row r="1494" spans="16:21" x14ac:dyDescent="0.25">
      <c r="P1494" s="10">
        <v>36685</v>
      </c>
      <c r="Q1494">
        <v>5.4288910000000001</v>
      </c>
      <c r="S1494" s="42">
        <f t="shared" ca="1" si="29"/>
        <v>47514</v>
      </c>
      <c r="T1494" s="43">
        <f ca="1">_xll.BInterpol('Base CDI'!$H$4:$H$28,'Base CDI'!$J$4:$J$29,S1494,"Cubic","Extrapolate=Linear","MultiX=Average","Skip=True","Sort=True")</f>
        <v>13.173376977710914</v>
      </c>
      <c r="U1494" s="43">
        <f ca="1">_xll.BInterpol('Base CDI'!$H$4:$H$28,'Base CDI'!$I$4:$I$29,S1494,"Cubic","Extrapolate=Linear","MultiX=Average","Skip=True","Sort=True")</f>
        <v>13.167189184763251</v>
      </c>
    </row>
    <row r="1495" spans="16:21" x14ac:dyDescent="0.25">
      <c r="P1495" s="10">
        <v>36686</v>
      </c>
      <c r="Q1495">
        <v>5.4325060000000001</v>
      </c>
      <c r="S1495" s="42">
        <f t="shared" ca="1" si="29"/>
        <v>47515</v>
      </c>
      <c r="T1495" s="43">
        <f ca="1">_xll.BInterpol('Base CDI'!$H$4:$H$28,'Base CDI'!$J$4:$J$29,S1495,"Cubic","Extrapolate=Linear","MultiX=Average","Skip=True","Sort=True")</f>
        <v>13.173805369644221</v>
      </c>
      <c r="U1495" s="43">
        <f ca="1">_xll.BInterpol('Base CDI'!$H$4:$H$28,'Base CDI'!$I$4:$I$29,S1495,"Cubic","Extrapolate=Linear","MultiX=Average","Skip=True","Sort=True")</f>
        <v>13.167608193283977</v>
      </c>
    </row>
    <row r="1496" spans="16:21" x14ac:dyDescent="0.25">
      <c r="P1496" s="10">
        <v>36689</v>
      </c>
      <c r="Q1496">
        <v>5.4361220000000001</v>
      </c>
      <c r="S1496" s="42">
        <f t="shared" ca="1" si="29"/>
        <v>47516</v>
      </c>
      <c r="T1496" s="43">
        <f ca="1">_xll.BInterpol('Base CDI'!$H$4:$H$28,'Base CDI'!$J$4:$J$29,S1496,"Cubic","Extrapolate=Linear","MultiX=Average","Skip=True","Sort=True")</f>
        <v>13.17423383366871</v>
      </c>
      <c r="U1496" s="43">
        <f ca="1">_xll.BInterpol('Base CDI'!$H$4:$H$28,'Base CDI'!$I$4:$I$29,S1496,"Cubic","Extrapolate=Linear","MultiX=Average","Skip=True","Sort=True")</f>
        <v>13.168027122624407</v>
      </c>
    </row>
    <row r="1497" spans="16:21" x14ac:dyDescent="0.25">
      <c r="P1497" s="10">
        <v>36690</v>
      </c>
      <c r="Q1497">
        <v>5.4397399999999996</v>
      </c>
      <c r="S1497" s="42">
        <f t="shared" ca="1" si="29"/>
        <v>47517</v>
      </c>
      <c r="T1497" s="43">
        <f ca="1">_xll.BInterpol('Base CDI'!$H$4:$H$28,'Base CDI'!$J$4:$J$29,S1497,"Cubic","Extrapolate=Linear","MultiX=Average","Skip=True","Sort=True")</f>
        <v>13.174662366440963</v>
      </c>
      <c r="U1497" s="43">
        <f ca="1">_xll.BInterpol('Base CDI'!$H$4:$H$28,'Base CDI'!$I$4:$I$29,S1497,"Cubic","Extrapolate=Linear","MultiX=Average","Skip=True","Sort=True")</f>
        <v>13.1684459735619</v>
      </c>
    </row>
    <row r="1498" spans="16:21" x14ac:dyDescent="0.25">
      <c r="P1498" s="10">
        <v>36691</v>
      </c>
      <c r="Q1498">
        <v>5.4433569999999998</v>
      </c>
      <c r="S1498" s="42">
        <f t="shared" ca="1" si="29"/>
        <v>47518</v>
      </c>
      <c r="T1498" s="43">
        <f ca="1">_xll.BInterpol('Base CDI'!$H$4:$H$28,'Base CDI'!$J$4:$J$29,S1498,"Cubic","Extrapolate=Linear","MultiX=Average","Skip=True","Sort=True")</f>
        <v>13.175090964617549</v>
      </c>
      <c r="U1498" s="43">
        <f ca="1">_xll.BInterpol('Base CDI'!$H$4:$H$28,'Base CDI'!$I$4:$I$29,S1498,"Cubic","Extrapolate=Linear","MultiX=Average","Skip=True","Sort=True")</f>
        <v>13.168864746873812</v>
      </c>
    </row>
    <row r="1499" spans="16:21" x14ac:dyDescent="0.25">
      <c r="P1499" s="10">
        <v>36692</v>
      </c>
      <c r="Q1499">
        <v>5.4469760000000003</v>
      </c>
      <c r="S1499" s="42">
        <f t="shared" ca="1" si="29"/>
        <v>47519</v>
      </c>
      <c r="T1499" s="43">
        <f ca="1">_xll.BInterpol('Base CDI'!$H$4:$H$28,'Base CDI'!$J$4:$J$29,S1499,"Cubic","Extrapolate=Linear","MultiX=Average","Skip=True","Sort=True")</f>
        <v>13.175519624855049</v>
      </c>
      <c r="U1499" s="43">
        <f ca="1">_xll.BInterpol('Base CDI'!$H$4:$H$28,'Base CDI'!$I$4:$I$29,S1499,"Cubic","Extrapolate=Linear","MultiX=Average","Skip=True","Sort=True")</f>
        <v>13.169283443337507</v>
      </c>
    </row>
    <row r="1500" spans="16:21" x14ac:dyDescent="0.25">
      <c r="P1500" s="10">
        <v>36693</v>
      </c>
      <c r="Q1500">
        <v>5.4505990000000004</v>
      </c>
      <c r="S1500" s="42">
        <f t="shared" ca="1" si="29"/>
        <v>47520</v>
      </c>
      <c r="T1500" s="43">
        <f ca="1">_xll.BInterpol('Base CDI'!$H$4:$H$28,'Base CDI'!$J$4:$J$29,S1500,"Cubic","Extrapolate=Linear","MultiX=Average","Skip=True","Sort=True")</f>
        <v>13.175948343810036</v>
      </c>
      <c r="U1500" s="43">
        <f ca="1">_xll.BInterpol('Base CDI'!$H$4:$H$28,'Base CDI'!$I$4:$I$29,S1500,"Cubic","Extrapolate=Linear","MultiX=Average","Skip=True","Sort=True")</f>
        <v>13.169702063730345</v>
      </c>
    </row>
    <row r="1501" spans="16:21" x14ac:dyDescent="0.25">
      <c r="P1501" s="10">
        <v>36696</v>
      </c>
      <c r="Q1501">
        <v>5.4542260000000002</v>
      </c>
      <c r="S1501" s="42">
        <f t="shared" ca="1" si="29"/>
        <v>47521</v>
      </c>
      <c r="T1501" s="43">
        <f ca="1">_xll.BInterpol('Base CDI'!$H$4:$H$28,'Base CDI'!$J$4:$J$29,S1501,"Cubic","Extrapolate=Linear","MultiX=Average","Skip=True","Sort=True")</f>
        <v>13.17637711813909</v>
      </c>
      <c r="U1501" s="43">
        <f ca="1">_xll.BInterpol('Base CDI'!$H$4:$H$28,'Base CDI'!$I$4:$I$29,S1501,"Cubic","Extrapolate=Linear","MultiX=Average","Skip=True","Sort=True")</f>
        <v>13.170120608829681</v>
      </c>
    </row>
    <row r="1502" spans="16:21" x14ac:dyDescent="0.25">
      <c r="P1502" s="10">
        <v>36697</v>
      </c>
      <c r="Q1502">
        <v>5.4578530000000001</v>
      </c>
      <c r="S1502" s="42">
        <f t="shared" ca="1" si="29"/>
        <v>47522</v>
      </c>
      <c r="T1502" s="43">
        <f ca="1">_xll.BInterpol('Base CDI'!$H$4:$H$28,'Base CDI'!$J$4:$J$29,S1502,"Cubic","Extrapolate=Linear","MultiX=Average","Skip=True","Sort=True")</f>
        <v>13.176805944498785</v>
      </c>
      <c r="U1502" s="43">
        <f ca="1">_xll.BInterpol('Base CDI'!$H$4:$H$28,'Base CDI'!$I$4:$I$29,S1502,"Cubic","Extrapolate=Linear","MultiX=Average","Skip=True","Sort=True")</f>
        <v>13.17053907941288</v>
      </c>
    </row>
    <row r="1503" spans="16:21" x14ac:dyDescent="0.25">
      <c r="P1503" s="10">
        <v>36698</v>
      </c>
      <c r="Q1503">
        <v>5.4614669999999998</v>
      </c>
      <c r="S1503" s="42">
        <f t="shared" ca="1" si="29"/>
        <v>47523</v>
      </c>
      <c r="T1503" s="43">
        <f ca="1">_xll.BInterpol('Base CDI'!$H$4:$H$28,'Base CDI'!$J$4:$J$29,S1503,"Cubic","Extrapolate=Linear","MultiX=Average","Skip=True","Sort=True")</f>
        <v>13.177234819545697</v>
      </c>
      <c r="U1503" s="43">
        <f ca="1">_xll.BInterpol('Base CDI'!$H$4:$H$28,'Base CDI'!$I$4:$I$29,S1503,"Cubic","Extrapolate=Linear","MultiX=Average","Skip=True","Sort=True")</f>
        <v>13.1709574762573</v>
      </c>
    </row>
    <row r="1504" spans="16:21" x14ac:dyDescent="0.25">
      <c r="P1504" s="10">
        <v>36700</v>
      </c>
      <c r="Q1504">
        <v>5.46495</v>
      </c>
      <c r="S1504" s="42">
        <f t="shared" ca="1" si="29"/>
        <v>47524</v>
      </c>
      <c r="T1504" s="43">
        <f ca="1">_xll.BInterpol('Base CDI'!$H$4:$H$28,'Base CDI'!$J$4:$J$29,S1504,"Cubic","Extrapolate=Linear","MultiX=Average","Skip=True","Sort=True")</f>
        <v>13.177663739936403</v>
      </c>
      <c r="U1504" s="43">
        <f ca="1">_xll.BInterpol('Base CDI'!$H$4:$H$28,'Base CDI'!$I$4:$I$29,S1504,"Cubic","Extrapolate=Linear","MultiX=Average","Skip=True","Sort=True")</f>
        <v>13.1713758001403</v>
      </c>
    </row>
    <row r="1505" spans="16:21" x14ac:dyDescent="0.25">
      <c r="P1505" s="10">
        <v>36703</v>
      </c>
      <c r="Q1505">
        <v>5.4684299999999997</v>
      </c>
      <c r="S1505" s="42">
        <f t="shared" ca="1" si="29"/>
        <v>47525</v>
      </c>
      <c r="T1505" s="43">
        <f ca="1">_xll.BInterpol('Base CDI'!$H$4:$H$28,'Base CDI'!$J$4:$J$29,S1505,"Cubic","Extrapolate=Linear","MultiX=Average","Skip=True","Sort=True")</f>
        <v>13.178092702327477</v>
      </c>
      <c r="U1505" s="43">
        <f ca="1">_xll.BInterpol('Base CDI'!$H$4:$H$28,'Base CDI'!$I$4:$I$29,S1505,"Cubic","Extrapolate=Linear","MultiX=Average","Skip=True","Sort=True")</f>
        <v>13.171794051839242</v>
      </c>
    </row>
    <row r="1506" spans="16:21" x14ac:dyDescent="0.25">
      <c r="P1506" s="10">
        <v>36704</v>
      </c>
      <c r="Q1506">
        <v>5.4719030000000002</v>
      </c>
      <c r="S1506" s="42">
        <f t="shared" ca="1" si="29"/>
        <v>47526</v>
      </c>
      <c r="T1506" s="43">
        <f ca="1">_xll.BInterpol('Base CDI'!$H$4:$H$28,'Base CDI'!$J$4:$J$29,S1506,"Cubic","Extrapolate=Linear","MultiX=Average","Skip=True","Sort=True")</f>
        <v>13.1785217033755</v>
      </c>
      <c r="U1506" s="43">
        <f ca="1">_xll.BInterpol('Base CDI'!$H$4:$H$28,'Base CDI'!$I$4:$I$29,S1506,"Cubic","Extrapolate=Linear","MultiX=Average","Skip=True","Sort=True")</f>
        <v>13.172212232131484</v>
      </c>
    </row>
    <row r="1507" spans="16:21" x14ac:dyDescent="0.25">
      <c r="P1507" s="10">
        <v>36705</v>
      </c>
      <c r="Q1507">
        <v>5.4753720000000001</v>
      </c>
      <c r="S1507" s="42">
        <f t="shared" ca="1" si="29"/>
        <v>47527</v>
      </c>
      <c r="T1507" s="43">
        <f ca="1">_xll.BInterpol('Base CDI'!$H$4:$H$28,'Base CDI'!$J$4:$J$29,S1507,"Cubic","Extrapolate=Linear","MultiX=Average","Skip=True","Sort=True")</f>
        <v>13.178950739737044</v>
      </c>
      <c r="U1507" s="43">
        <f ca="1">_xll.BInterpol('Base CDI'!$H$4:$H$28,'Base CDI'!$I$4:$I$29,S1507,"Cubic","Extrapolate=Linear","MultiX=Average","Skip=True","Sort=True")</f>
        <v>13.172630341794386</v>
      </c>
    </row>
    <row r="1508" spans="16:21" x14ac:dyDescent="0.25">
      <c r="P1508" s="10">
        <v>36706</v>
      </c>
      <c r="Q1508">
        <v>5.4788199999999998</v>
      </c>
      <c r="S1508" s="42">
        <f t="shared" ca="1" si="29"/>
        <v>47528</v>
      </c>
      <c r="T1508" s="43">
        <f ca="1">_xll.BInterpol('Base CDI'!$H$4:$H$28,'Base CDI'!$J$4:$J$29,S1508,"Cubic","Extrapolate=Linear","MultiX=Average","Skip=True","Sort=True")</f>
        <v>13.179379808068685</v>
      </c>
      <c r="U1508" s="43">
        <f ca="1">_xll.BInterpol('Base CDI'!$H$4:$H$28,'Base CDI'!$I$4:$I$29,S1508,"Cubic","Extrapolate=Linear","MultiX=Average","Skip=True","Sort=True")</f>
        <v>13.173048381605307</v>
      </c>
    </row>
    <row r="1509" spans="16:21" x14ac:dyDescent="0.25">
      <c r="P1509" s="10">
        <v>36707</v>
      </c>
      <c r="Q1509">
        <v>5.4822769999999998</v>
      </c>
      <c r="S1509" s="42">
        <f t="shared" ca="1" si="29"/>
        <v>47529</v>
      </c>
      <c r="T1509" s="43">
        <f ca="1">_xll.BInterpol('Base CDI'!$H$4:$H$28,'Base CDI'!$J$4:$J$29,S1509,"Cubic","Extrapolate=Linear","MultiX=Average","Skip=True","Sort=True")</f>
        <v>13.179808905027002</v>
      </c>
      <c r="U1509" s="43">
        <f ca="1">_xll.BInterpol('Base CDI'!$H$4:$H$28,'Base CDI'!$I$4:$I$29,S1509,"Cubic","Extrapolate=Linear","MultiX=Average","Skip=True","Sort=True")</f>
        <v>13.17346635234161</v>
      </c>
    </row>
    <row r="1510" spans="16:21" x14ac:dyDescent="0.25">
      <c r="P1510" s="10">
        <v>36710</v>
      </c>
      <c r="Q1510">
        <v>5.4857329999999997</v>
      </c>
      <c r="S1510" s="42">
        <f t="shared" ca="1" si="29"/>
        <v>47530</v>
      </c>
      <c r="T1510" s="43">
        <f ca="1">_xll.BInterpol('Base CDI'!$H$4:$H$28,'Base CDI'!$J$4:$J$29,S1510,"Cubic","Extrapolate=Linear","MultiX=Average","Skip=True","Sort=True")</f>
        <v>13.180238027268571</v>
      </c>
      <c r="U1510" s="43">
        <f ca="1">_xll.BInterpol('Base CDI'!$H$4:$H$28,'Base CDI'!$I$4:$I$29,S1510,"Cubic","Extrapolate=Linear","MultiX=Average","Skip=True","Sort=True")</f>
        <v>13.173884254780653</v>
      </c>
    </row>
    <row r="1511" spans="16:21" x14ac:dyDescent="0.25">
      <c r="P1511" s="10">
        <v>36711</v>
      </c>
      <c r="Q1511">
        <v>5.4891829999999997</v>
      </c>
      <c r="S1511" s="42">
        <f t="shared" ca="1" si="29"/>
        <v>47531</v>
      </c>
      <c r="T1511" s="43">
        <f ca="1">_xll.BInterpol('Base CDI'!$H$4:$H$28,'Base CDI'!$J$4:$J$29,S1511,"Cubic","Extrapolate=Linear","MultiX=Average","Skip=True","Sort=True")</f>
        <v>13.180667171449965</v>
      </c>
      <c r="U1511" s="43">
        <f ca="1">_xll.BInterpol('Base CDI'!$H$4:$H$28,'Base CDI'!$I$4:$I$29,S1511,"Cubic","Extrapolate=Linear","MultiX=Average","Skip=True","Sort=True")</f>
        <v>13.174302089699795</v>
      </c>
    </row>
    <row r="1512" spans="16:21" x14ac:dyDescent="0.25">
      <c r="P1512" s="10">
        <v>36712</v>
      </c>
      <c r="Q1512">
        <v>5.4926380000000004</v>
      </c>
      <c r="S1512" s="42">
        <f t="shared" ca="1" si="29"/>
        <v>47532</v>
      </c>
      <c r="T1512" s="43">
        <f ca="1">_xll.BInterpol('Base CDI'!$H$4:$H$28,'Base CDI'!$J$4:$J$29,S1512,"Cubic","Extrapolate=Linear","MultiX=Average","Skip=True","Sort=True")</f>
        <v>13.181096334227762</v>
      </c>
      <c r="U1512" s="43">
        <f ca="1">_xll.BInterpol('Base CDI'!$H$4:$H$28,'Base CDI'!$I$4:$I$29,S1512,"Cubic","Extrapolate=Linear","MultiX=Average","Skip=True","Sort=True")</f>
        <v>13.174719857876397</v>
      </c>
    </row>
    <row r="1513" spans="16:21" x14ac:dyDescent="0.25">
      <c r="P1513" s="10">
        <v>36713</v>
      </c>
      <c r="Q1513">
        <v>5.4960990000000001</v>
      </c>
      <c r="S1513" s="42">
        <f t="shared" ca="1" si="29"/>
        <v>47533</v>
      </c>
      <c r="T1513" s="43">
        <f ca="1">_xll.BInterpol('Base CDI'!$H$4:$H$28,'Base CDI'!$J$4:$J$29,S1513,"Cubic","Extrapolate=Linear","MultiX=Average","Skip=True","Sort=True")</f>
        <v>13.18152551225854</v>
      </c>
      <c r="U1513" s="43">
        <f ca="1">_xll.BInterpol('Base CDI'!$H$4:$H$28,'Base CDI'!$I$4:$I$29,S1513,"Cubic","Extrapolate=Linear","MultiX=Average","Skip=True","Sort=True")</f>
        <v>13.175137560087817</v>
      </c>
    </row>
    <row r="1514" spans="16:21" x14ac:dyDescent="0.25">
      <c r="P1514" s="10">
        <v>36714</v>
      </c>
      <c r="Q1514">
        <v>5.4995649999999996</v>
      </c>
      <c r="S1514" s="42">
        <f t="shared" ca="1" si="29"/>
        <v>47534</v>
      </c>
      <c r="T1514" s="43">
        <f ca="1">_xll.BInterpol('Base CDI'!$H$4:$H$28,'Base CDI'!$J$4:$J$29,S1514,"Cubic","Extrapolate=Linear","MultiX=Average","Skip=True","Sort=True")</f>
        <v>13.181954702198873</v>
      </c>
      <c r="U1514" s="43">
        <f ca="1">_xll.BInterpol('Base CDI'!$H$4:$H$28,'Base CDI'!$I$4:$I$29,S1514,"Cubic","Extrapolate=Linear","MultiX=Average","Skip=True","Sort=True")</f>
        <v>13.175555197111418</v>
      </c>
    </row>
    <row r="1515" spans="16:21" x14ac:dyDescent="0.25">
      <c r="P1515" s="10">
        <v>36717</v>
      </c>
      <c r="Q1515">
        <v>5.5030279999999996</v>
      </c>
      <c r="S1515" s="42">
        <f t="shared" ca="1" si="29"/>
        <v>47535</v>
      </c>
      <c r="T1515" s="43">
        <f ca="1">_xll.BInterpol('Base CDI'!$H$4:$H$28,'Base CDI'!$J$4:$J$29,S1515,"Cubic","Extrapolate=Linear","MultiX=Average","Skip=True","Sort=True")</f>
        <v>13.182383900705338</v>
      </c>
      <c r="U1515" s="43">
        <f ca="1">_xll.BInterpol('Base CDI'!$H$4:$H$28,'Base CDI'!$I$4:$I$29,S1515,"Cubic","Extrapolate=Linear","MultiX=Average","Skip=True","Sort=True")</f>
        <v>13.175972769724558</v>
      </c>
    </row>
    <row r="1516" spans="16:21" x14ac:dyDescent="0.25">
      <c r="P1516" s="10">
        <v>36718</v>
      </c>
      <c r="Q1516">
        <v>5.5064460000000004</v>
      </c>
      <c r="S1516" s="42">
        <f t="shared" ca="1" si="29"/>
        <v>47536</v>
      </c>
      <c r="T1516" s="43">
        <f ca="1">_xll.BInterpol('Base CDI'!$H$4:$H$28,'Base CDI'!$J$4:$J$29,S1516,"Cubic","Extrapolate=Linear","MultiX=Average","Skip=True","Sort=True")</f>
        <v>13.18281310443451</v>
      </c>
      <c r="U1516" s="43">
        <f ca="1">_xll.BInterpol('Base CDI'!$H$4:$H$28,'Base CDI'!$I$4:$I$29,S1516,"Cubic","Extrapolate=Linear","MultiX=Average","Skip=True","Sort=True")</f>
        <v>13.176390278704597</v>
      </c>
    </row>
    <row r="1517" spans="16:21" x14ac:dyDescent="0.25">
      <c r="P1517" s="10">
        <v>36719</v>
      </c>
      <c r="Q1517">
        <v>5.5098589999999996</v>
      </c>
      <c r="S1517" s="42">
        <f t="shared" ca="1" si="29"/>
        <v>47537</v>
      </c>
      <c r="T1517" s="43">
        <f ca="1">_xll.BInterpol('Base CDI'!$H$4:$H$28,'Base CDI'!$J$4:$J$29,S1517,"Cubic","Extrapolate=Linear","MultiX=Average","Skip=True","Sort=True")</f>
        <v>13.183242310042969</v>
      </c>
      <c r="U1517" s="43">
        <f ca="1">_xll.BInterpol('Base CDI'!$H$4:$H$28,'Base CDI'!$I$4:$I$29,S1517,"Cubic","Extrapolate=Linear","MultiX=Average","Skip=True","Sort=True")</f>
        <v>13.176807724828894</v>
      </c>
    </row>
    <row r="1518" spans="16:21" x14ac:dyDescent="0.25">
      <c r="P1518" s="10">
        <v>36720</v>
      </c>
      <c r="Q1518">
        <v>5.5132729999999999</v>
      </c>
      <c r="S1518" s="42">
        <f t="shared" ca="1" si="29"/>
        <v>47538</v>
      </c>
      <c r="T1518" s="43">
        <f ca="1">_xll.BInterpol('Base CDI'!$H$4:$H$28,'Base CDI'!$J$4:$J$29,S1518,"Cubic","Extrapolate=Linear","MultiX=Average","Skip=True","Sort=True")</f>
        <v>13.183671514187287</v>
      </c>
      <c r="U1518" s="43">
        <f ca="1">_xll.BInterpol('Base CDI'!$H$4:$H$28,'Base CDI'!$I$4:$I$29,S1518,"Cubic","Extrapolate=Linear","MultiX=Average","Skip=True","Sort=True")</f>
        <v>13.17722510887481</v>
      </c>
    </row>
    <row r="1519" spans="16:21" x14ac:dyDescent="0.25">
      <c r="P1519" s="10">
        <v>36721</v>
      </c>
      <c r="Q1519">
        <v>5.516686</v>
      </c>
      <c r="S1519" s="42">
        <f t="shared" ca="1" si="29"/>
        <v>47539</v>
      </c>
      <c r="T1519" s="43">
        <f ca="1">_xll.BInterpol('Base CDI'!$H$4:$H$28,'Base CDI'!$J$4:$J$29,S1519,"Cubic","Extrapolate=Linear","MultiX=Average","Skip=True","Sort=True")</f>
        <v>13.184100713524041</v>
      </c>
      <c r="U1519" s="43">
        <f ca="1">_xll.BInterpol('Base CDI'!$H$4:$H$28,'Base CDI'!$I$4:$I$29,S1519,"Cubic","Extrapolate=Linear","MultiX=Average","Skip=True","Sort=True")</f>
        <v>13.177642431619704</v>
      </c>
    </row>
    <row r="1520" spans="16:21" x14ac:dyDescent="0.25">
      <c r="P1520" s="10">
        <v>36724</v>
      </c>
      <c r="Q1520">
        <v>5.5201029999999998</v>
      </c>
      <c r="S1520" s="42">
        <f t="shared" ca="1" si="29"/>
        <v>47540</v>
      </c>
      <c r="T1520" s="43">
        <f ca="1">_xll.BInterpol('Base CDI'!$H$4:$H$28,'Base CDI'!$J$4:$J$29,S1520,"Cubic","Extrapolate=Linear","MultiX=Average","Skip=True","Sort=True")</f>
        <v>13.184529904709809</v>
      </c>
      <c r="U1520" s="43">
        <f ca="1">_xll.BInterpol('Base CDI'!$H$4:$H$28,'Base CDI'!$I$4:$I$29,S1520,"Cubic","Extrapolate=Linear","MultiX=Average","Skip=True","Sort=True")</f>
        <v>13.178059693840938</v>
      </c>
    </row>
    <row r="1521" spans="16:21" x14ac:dyDescent="0.25">
      <c r="P1521" s="10">
        <v>36725</v>
      </c>
      <c r="Q1521">
        <v>5.523523</v>
      </c>
      <c r="S1521" s="42">
        <f t="shared" ca="1" si="29"/>
        <v>47541</v>
      </c>
      <c r="T1521" s="43">
        <f ca="1">_xll.BInterpol('Base CDI'!$H$4:$H$28,'Base CDI'!$J$4:$J$29,S1521,"Cubic","Extrapolate=Linear","MultiX=Average","Skip=True","Sort=True")</f>
        <v>13.184959084401164</v>
      </c>
      <c r="U1521" s="43">
        <f ca="1">_xll.BInterpol('Base CDI'!$H$4:$H$28,'Base CDI'!$I$4:$I$29,S1521,"Cubic","Extrapolate=Linear","MultiX=Average","Skip=True","Sort=True")</f>
        <v>13.178476896315869</v>
      </c>
    </row>
    <row r="1522" spans="16:21" x14ac:dyDescent="0.25">
      <c r="P1522" s="10">
        <v>36726</v>
      </c>
      <c r="Q1522">
        <v>5.5269430000000002</v>
      </c>
      <c r="S1522" s="42">
        <f t="shared" ca="1" si="29"/>
        <v>47542</v>
      </c>
      <c r="T1522" s="43">
        <f ca="1">_xll.BInterpol('Base CDI'!$H$4:$H$28,'Base CDI'!$J$4:$J$29,S1522,"Cubic","Extrapolate=Linear","MultiX=Average","Skip=True","Sort=True")</f>
        <v>13.185388249254686</v>
      </c>
      <c r="U1522" s="43">
        <f ca="1">_xll.BInterpol('Base CDI'!$H$4:$H$28,'Base CDI'!$I$4:$I$29,S1522,"Cubic","Extrapolate=Linear","MultiX=Average","Skip=True","Sort=True")</f>
        <v>13.178894039821859</v>
      </c>
    </row>
    <row r="1523" spans="16:21" x14ac:dyDescent="0.25">
      <c r="P1523" s="10">
        <v>36727</v>
      </c>
      <c r="Q1523">
        <v>5.5303560000000003</v>
      </c>
      <c r="S1523" s="42">
        <f t="shared" ca="1" si="29"/>
        <v>47543</v>
      </c>
      <c r="T1523" s="43">
        <f ca="1">_xll.BInterpol('Base CDI'!$H$4:$H$28,'Base CDI'!$J$4:$J$29,S1523,"Cubic","Extrapolate=Linear","MultiX=Average","Skip=True","Sort=True")</f>
        <v>13.18581739592695</v>
      </c>
      <c r="U1523" s="43">
        <f ca="1">_xll.BInterpol('Base CDI'!$H$4:$H$28,'Base CDI'!$I$4:$I$29,S1523,"Cubic","Extrapolate=Linear","MultiX=Average","Skip=True","Sort=True")</f>
        <v>13.179311125136266</v>
      </c>
    </row>
    <row r="1524" spans="16:21" x14ac:dyDescent="0.25">
      <c r="P1524" s="10">
        <v>36728</v>
      </c>
      <c r="Q1524">
        <v>5.5337069999999997</v>
      </c>
      <c r="S1524" s="42">
        <f t="shared" ca="1" si="29"/>
        <v>47544</v>
      </c>
      <c r="T1524" s="43">
        <f ca="1">_xll.BInterpol('Base CDI'!$H$4:$H$28,'Base CDI'!$J$4:$J$29,S1524,"Cubic","Extrapolate=Linear","MultiX=Average","Skip=True","Sort=True")</f>
        <v>13.186246521074532</v>
      </c>
      <c r="U1524" s="43">
        <f ca="1">_xll.BInterpol('Base CDI'!$H$4:$H$28,'Base CDI'!$I$4:$I$29,S1524,"Cubic","Extrapolate=Linear","MultiX=Average","Skip=True","Sort=True")</f>
        <v>13.179728153036452</v>
      </c>
    </row>
    <row r="1525" spans="16:21" x14ac:dyDescent="0.25">
      <c r="P1525" s="10">
        <v>36731</v>
      </c>
      <c r="Q1525">
        <v>5.5370549999999996</v>
      </c>
      <c r="S1525" s="42">
        <f t="shared" ca="1" si="29"/>
        <v>47545</v>
      </c>
      <c r="T1525" s="43">
        <f ca="1">_xll.BInterpol('Base CDI'!$H$4:$H$28,'Base CDI'!$J$4:$J$29,S1525,"Cubic","Extrapolate=Linear","MultiX=Average","Skip=True","Sort=True")</f>
        <v>13.186675621354006</v>
      </c>
      <c r="U1525" s="43">
        <f ca="1">_xll.BInterpol('Base CDI'!$H$4:$H$28,'Base CDI'!$I$4:$I$29,S1525,"Cubic","Extrapolate=Linear","MultiX=Average","Skip=True","Sort=True")</f>
        <v>13.180145124299775</v>
      </c>
    </row>
    <row r="1526" spans="16:21" x14ac:dyDescent="0.25">
      <c r="P1526" s="10">
        <v>36732</v>
      </c>
      <c r="Q1526">
        <v>5.5404030000000004</v>
      </c>
      <c r="S1526" s="42">
        <f t="shared" ca="1" si="29"/>
        <v>47546</v>
      </c>
      <c r="T1526" s="43">
        <f ca="1">_xll.BInterpol('Base CDI'!$H$4:$H$28,'Base CDI'!$J$4:$J$29,S1526,"Cubic","Extrapolate=Linear","MultiX=Average","Skip=True","Sort=True")</f>
        <v>13.187104693421951</v>
      </c>
      <c r="U1526" s="43">
        <f ca="1">_xll.BInterpol('Base CDI'!$H$4:$H$28,'Base CDI'!$I$4:$I$29,S1526,"Cubic","Extrapolate=Linear","MultiX=Average","Skip=True","Sort=True")</f>
        <v>13.180562039703595</v>
      </c>
    </row>
    <row r="1527" spans="16:21" x14ac:dyDescent="0.25">
      <c r="P1527" s="10">
        <v>36733</v>
      </c>
      <c r="Q1527">
        <v>5.5437479999999999</v>
      </c>
      <c r="S1527" s="42">
        <f t="shared" ca="1" si="29"/>
        <v>47547</v>
      </c>
      <c r="T1527" s="43">
        <f ca="1">_xll.BInterpol('Base CDI'!$H$4:$H$28,'Base CDI'!$J$4:$J$29,S1527,"Cubic","Extrapolate=Linear","MultiX=Average","Skip=True","Sort=True")</f>
        <v>13.187533733934943</v>
      </c>
      <c r="U1527" s="43">
        <f ca="1">_xll.BInterpol('Base CDI'!$H$4:$H$28,'Base CDI'!$I$4:$I$29,S1527,"Cubic","Extrapolate=Linear","MultiX=Average","Skip=True","Sort=True")</f>
        <v>13.180978900025274</v>
      </c>
    </row>
    <row r="1528" spans="16:21" x14ac:dyDescent="0.25">
      <c r="P1528" s="10">
        <v>36734</v>
      </c>
      <c r="Q1528">
        <v>5.5470940000000004</v>
      </c>
      <c r="S1528" s="42">
        <f t="shared" ca="1" si="29"/>
        <v>47548</v>
      </c>
      <c r="T1528" s="43">
        <f ca="1">_xll.BInterpol('Base CDI'!$H$4:$H$28,'Base CDI'!$J$4:$J$29,S1528,"Cubic","Extrapolate=Linear","MultiX=Average","Skip=True","Sort=True")</f>
        <v>13.187962739549556</v>
      </c>
      <c r="U1528" s="43">
        <f ca="1">_xll.BInterpol('Base CDI'!$H$4:$H$28,'Base CDI'!$I$4:$I$29,S1528,"Cubic","Extrapolate=Linear","MultiX=Average","Skip=True","Sort=True")</f>
        <v>13.181395706042169</v>
      </c>
    </row>
    <row r="1529" spans="16:21" x14ac:dyDescent="0.25">
      <c r="P1529" s="10">
        <v>36735</v>
      </c>
      <c r="Q1529">
        <v>5.5504389999999999</v>
      </c>
      <c r="S1529" s="42">
        <f t="shared" ca="1" si="29"/>
        <v>47549</v>
      </c>
      <c r="T1529" s="43">
        <f ca="1">_xll.BInterpol('Base CDI'!$H$4:$H$28,'Base CDI'!$J$4:$J$29,S1529,"Cubic","Extrapolate=Linear","MultiX=Average","Skip=True","Sort=True")</f>
        <v>13.188391706922369</v>
      </c>
      <c r="U1529" s="43">
        <f ca="1">_xll.BInterpol('Base CDI'!$H$4:$H$28,'Base CDI'!$I$4:$I$29,S1529,"Cubic","Extrapolate=Linear","MultiX=Average","Skip=True","Sort=True")</f>
        <v>13.18181245853164</v>
      </c>
    </row>
    <row r="1530" spans="16:21" x14ac:dyDescent="0.25">
      <c r="P1530" s="10">
        <v>36738</v>
      </c>
      <c r="Q1530">
        <v>5.5537850000000004</v>
      </c>
      <c r="S1530" s="42">
        <f t="shared" ca="1" si="29"/>
        <v>47550</v>
      </c>
      <c r="T1530" s="43">
        <f ca="1">_xll.BInterpol('Base CDI'!$H$4:$H$28,'Base CDI'!$J$4:$J$29,S1530,"Cubic","Extrapolate=Linear","MultiX=Average","Skip=True","Sort=True")</f>
        <v>13.188820632709957</v>
      </c>
      <c r="U1530" s="43">
        <f ca="1">_xll.BInterpol('Base CDI'!$H$4:$H$28,'Base CDI'!$I$4:$I$29,S1530,"Cubic","Extrapolate=Linear","MultiX=Average","Skip=True","Sort=True")</f>
        <v>13.182229158271049</v>
      </c>
    </row>
    <row r="1531" spans="16:21" x14ac:dyDescent="0.25">
      <c r="P1531" s="10">
        <v>36739</v>
      </c>
      <c r="Q1531">
        <v>5.5571289999999998</v>
      </c>
      <c r="S1531" s="42">
        <f t="shared" ca="1" si="29"/>
        <v>47551</v>
      </c>
      <c r="T1531" s="43">
        <f ca="1">_xll.BInterpol('Base CDI'!$H$4:$H$28,'Base CDI'!$J$4:$J$29,S1531,"Cubic","Extrapolate=Linear","MultiX=Average","Skip=True","Sort=True")</f>
        <v>13.189249513568896</v>
      </c>
      <c r="U1531" s="43">
        <f ca="1">_xll.BInterpol('Base CDI'!$H$4:$H$28,'Base CDI'!$I$4:$I$29,S1531,"Cubic","Extrapolate=Linear","MultiX=Average","Skip=True","Sort=True")</f>
        <v>13.182645806037756</v>
      </c>
    </row>
    <row r="1532" spans="16:21" x14ac:dyDescent="0.25">
      <c r="P1532" s="10">
        <v>36740</v>
      </c>
      <c r="Q1532">
        <v>5.5604740000000001</v>
      </c>
      <c r="S1532" s="42">
        <f t="shared" ca="1" si="29"/>
        <v>47552</v>
      </c>
      <c r="T1532" s="43">
        <f ca="1">_xll.BInterpol('Base CDI'!$H$4:$H$28,'Base CDI'!$J$4:$J$29,S1532,"Cubic","Extrapolate=Linear","MultiX=Average","Skip=True","Sort=True")</f>
        <v>13.189678346155763</v>
      </c>
      <c r="U1532" s="43">
        <f ca="1">_xll.BInterpol('Base CDI'!$H$4:$H$28,'Base CDI'!$I$4:$I$29,S1532,"Cubic","Extrapolate=Linear","MultiX=Average","Skip=True","Sort=True")</f>
        <v>13.183062402609119</v>
      </c>
    </row>
    <row r="1533" spans="16:21" x14ac:dyDescent="0.25">
      <c r="P1533" s="10">
        <v>36741</v>
      </c>
      <c r="Q1533">
        <v>5.5638199999999998</v>
      </c>
      <c r="S1533" s="42">
        <f t="shared" ca="1" si="29"/>
        <v>47553</v>
      </c>
      <c r="T1533" s="43">
        <f ca="1">_xll.BInterpol('Base CDI'!$H$4:$H$28,'Base CDI'!$J$4:$J$29,S1533,"Cubic","Extrapolate=Linear","MultiX=Average","Skip=True","Sort=True")</f>
        <v>13.190107127127131</v>
      </c>
      <c r="U1533" s="43">
        <f ca="1">_xll.BInterpol('Base CDI'!$H$4:$H$28,'Base CDI'!$I$4:$I$29,S1533,"Cubic","Extrapolate=Linear","MultiX=Average","Skip=True","Sort=True")</f>
        <v>13.183478948762497</v>
      </c>
    </row>
    <row r="1534" spans="16:21" x14ac:dyDescent="0.25">
      <c r="P1534" s="10">
        <v>36742</v>
      </c>
      <c r="Q1534">
        <v>5.5671679999999997</v>
      </c>
      <c r="S1534" s="42">
        <f t="shared" ca="1" si="29"/>
        <v>47554</v>
      </c>
      <c r="T1534" s="43">
        <f ca="1">_xll.BInterpol('Base CDI'!$H$4:$H$28,'Base CDI'!$J$4:$J$29,S1534,"Cubic","Extrapolate=Linear","MultiX=Average","Skip=True","Sort=True")</f>
        <v>13.190535853139583</v>
      </c>
      <c r="U1534" s="43">
        <f ca="1">_xll.BInterpol('Base CDI'!$H$4:$H$28,'Base CDI'!$I$4:$I$29,S1534,"Cubic","Extrapolate=Linear","MultiX=Average","Skip=True","Sort=True")</f>
        <v>13.183895445275253</v>
      </c>
    </row>
    <row r="1535" spans="16:21" x14ac:dyDescent="0.25">
      <c r="P1535" s="10">
        <v>36745</v>
      </c>
      <c r="Q1535">
        <v>5.5705179999999999</v>
      </c>
      <c r="S1535" s="42">
        <f t="shared" ca="1" si="29"/>
        <v>47555</v>
      </c>
      <c r="T1535" s="43">
        <f ca="1">_xll.BInterpol('Base CDI'!$H$4:$H$28,'Base CDI'!$J$4:$J$29,S1535,"Cubic","Extrapolate=Linear","MultiX=Average","Skip=True","Sort=True")</f>
        <v>13.190964520849688</v>
      </c>
      <c r="U1535" s="43">
        <f ca="1">_xll.BInterpol('Base CDI'!$H$4:$H$28,'Base CDI'!$I$4:$I$29,S1535,"Cubic","Extrapolate=Linear","MultiX=Average","Skip=True","Sort=True")</f>
        <v>13.184311892924743</v>
      </c>
    </row>
    <row r="1536" spans="16:21" x14ac:dyDescent="0.25">
      <c r="P1536" s="10">
        <v>36746</v>
      </c>
      <c r="Q1536">
        <v>5.5738729999999999</v>
      </c>
      <c r="S1536" s="42">
        <f t="shared" ca="1" si="29"/>
        <v>47556</v>
      </c>
      <c r="T1536" s="43">
        <f ca="1">_xll.BInterpol('Base CDI'!$H$4:$H$28,'Base CDI'!$J$4:$J$29,S1536,"Cubic","Extrapolate=Linear","MultiX=Average","Skip=True","Sort=True")</f>
        <v>13.191393126914026</v>
      </c>
      <c r="U1536" s="43">
        <f ca="1">_xll.BInterpol('Base CDI'!$H$4:$H$28,'Base CDI'!$I$4:$I$29,S1536,"Cubic","Extrapolate=Linear","MultiX=Average","Skip=True","Sort=True")</f>
        <v>13.18472829248833</v>
      </c>
    </row>
    <row r="1537" spans="16:21" x14ac:dyDescent="0.25">
      <c r="P1537" s="10">
        <v>36747</v>
      </c>
      <c r="Q1537">
        <v>5.5772310000000003</v>
      </c>
      <c r="S1537" s="42">
        <f t="shared" ca="1" si="29"/>
        <v>47557</v>
      </c>
      <c r="T1537" s="43">
        <f ca="1">_xll.BInterpol('Base CDI'!$H$4:$H$28,'Base CDI'!$J$4:$J$29,S1537,"Cubic","Extrapolate=Linear","MultiX=Average","Skip=True","Sort=True")</f>
        <v>13.191821667989172</v>
      </c>
      <c r="U1537" s="43">
        <f ca="1">_xll.BInterpol('Base CDI'!$H$4:$H$28,'Base CDI'!$I$4:$I$29,S1537,"Cubic","Extrapolate=Linear","MultiX=Average","Skip=True","Sort=True")</f>
        <v>13.185144644743374</v>
      </c>
    </row>
    <row r="1538" spans="16:21" x14ac:dyDescent="0.25">
      <c r="P1538" s="10">
        <v>36748</v>
      </c>
      <c r="Q1538">
        <v>5.5805889999999998</v>
      </c>
      <c r="S1538" s="42">
        <f t="shared" ca="1" si="29"/>
        <v>47558</v>
      </c>
      <c r="T1538" s="43">
        <f ca="1">_xll.BInterpol('Base CDI'!$H$4:$H$28,'Base CDI'!$J$4:$J$29,S1538,"Cubic","Extrapolate=Linear","MultiX=Average","Skip=True","Sort=True")</f>
        <v>13.192250140731703</v>
      </c>
      <c r="U1538" s="43">
        <f ca="1">_xll.BInterpol('Base CDI'!$H$4:$H$28,'Base CDI'!$I$4:$I$29,S1538,"Cubic","Extrapolate=Linear","MultiX=Average","Skip=True","Sort=True")</f>
        <v>13.185560950467233</v>
      </c>
    </row>
    <row r="1539" spans="16:21" x14ac:dyDescent="0.25">
      <c r="P1539" s="10">
        <v>36749</v>
      </c>
      <c r="Q1539">
        <v>5.5839530000000002</v>
      </c>
      <c r="S1539" s="42">
        <f t="shared" ca="1" si="29"/>
        <v>47559</v>
      </c>
      <c r="T1539" s="43">
        <f ca="1">_xll.BInterpol('Base CDI'!$H$4:$H$28,'Base CDI'!$J$4:$J$29,S1539,"Cubic","Extrapolate=Linear","MultiX=Average","Skip=True","Sort=True")</f>
        <v>13.192678541798195</v>
      </c>
      <c r="U1539" s="43">
        <f ca="1">_xll.BInterpol('Base CDI'!$H$4:$H$28,'Base CDI'!$I$4:$I$29,S1539,"Cubic","Extrapolate=Linear","MultiX=Average","Skip=True","Sort=True")</f>
        <v>13.185977210437267</v>
      </c>
    </row>
    <row r="1540" spans="16:21" x14ac:dyDescent="0.25">
      <c r="P1540" s="10">
        <v>36752</v>
      </c>
      <c r="Q1540">
        <v>5.5873249999999999</v>
      </c>
      <c r="S1540" s="42">
        <f t="shared" ca="1" si="29"/>
        <v>47560</v>
      </c>
      <c r="T1540" s="43">
        <f ca="1">_xll.BInterpol('Base CDI'!$H$4:$H$28,'Base CDI'!$J$4:$J$29,S1540,"Cubic","Extrapolate=Linear","MultiX=Average","Skip=True","Sort=True")</f>
        <v>13.193106867845223</v>
      </c>
      <c r="U1540" s="43">
        <f ca="1">_xll.BInterpol('Base CDI'!$H$4:$H$28,'Base CDI'!$I$4:$I$29,S1540,"Cubic","Extrapolate=Linear","MultiX=Average","Skip=True","Sort=True")</f>
        <v>13.186393425430838</v>
      </c>
    </row>
    <row r="1541" spans="16:21" x14ac:dyDescent="0.25">
      <c r="P1541" s="10">
        <v>36753</v>
      </c>
      <c r="Q1541">
        <v>5.5907030000000004</v>
      </c>
      <c r="S1541" s="42">
        <f t="shared" ca="1" si="29"/>
        <v>47561</v>
      </c>
      <c r="T1541" s="43">
        <f ca="1">_xll.BInterpol('Base CDI'!$H$4:$H$28,'Base CDI'!$J$4:$J$29,S1541,"Cubic","Extrapolate=Linear","MultiX=Average","Skip=True","Sort=True")</f>
        <v>13.193535115529365</v>
      </c>
      <c r="U1541" s="43">
        <f ca="1">_xll.BInterpol('Base CDI'!$H$4:$H$28,'Base CDI'!$I$4:$I$29,S1541,"Cubic","Extrapolate=Linear","MultiX=Average","Skip=True","Sort=True")</f>
        <v>13.186809596225302</v>
      </c>
    </row>
    <row r="1542" spans="16:21" x14ac:dyDescent="0.25">
      <c r="P1542" s="10">
        <v>36754</v>
      </c>
      <c r="Q1542">
        <v>5.594074</v>
      </c>
      <c r="S1542" s="42">
        <f t="shared" ca="1" si="29"/>
        <v>47562</v>
      </c>
      <c r="T1542" s="43">
        <f ca="1">_xll.BInterpol('Base CDI'!$H$4:$H$28,'Base CDI'!$J$4:$J$29,S1542,"Cubic","Extrapolate=Linear","MultiX=Average","Skip=True","Sort=True")</f>
        <v>13.193963281507196</v>
      </c>
      <c r="U1542" s="43">
        <f ca="1">_xll.BInterpol('Base CDI'!$H$4:$H$28,'Base CDI'!$I$4:$I$29,S1542,"Cubic","Extrapolate=Linear","MultiX=Average","Skip=True","Sort=True")</f>
        <v>13.187225723598024</v>
      </c>
    </row>
    <row r="1543" spans="16:21" x14ac:dyDescent="0.25">
      <c r="P1543" s="10">
        <v>36755</v>
      </c>
      <c r="Q1543">
        <v>5.5974449999999996</v>
      </c>
      <c r="S1543" s="42">
        <f t="shared" ca="1" si="29"/>
        <v>47563</v>
      </c>
      <c r="T1543" s="43">
        <f ca="1">_xll.BInterpol('Base CDI'!$H$4:$H$28,'Base CDI'!$J$4:$J$29,S1543,"Cubic","Extrapolate=Linear","MultiX=Average","Skip=True","Sort=True")</f>
        <v>13.194391362435294</v>
      </c>
      <c r="U1543" s="43">
        <f ca="1">_xll.BInterpol('Base CDI'!$H$4:$H$28,'Base CDI'!$I$4:$I$29,S1543,"Cubic","Extrapolate=Linear","MultiX=Average","Skip=True","Sort=True")</f>
        <v>13.187641808326358</v>
      </c>
    </row>
    <row r="1544" spans="16:21" x14ac:dyDescent="0.25">
      <c r="P1544" s="10">
        <v>36756</v>
      </c>
      <c r="Q1544">
        <v>5.6008209999999998</v>
      </c>
      <c r="S1544" s="42">
        <f t="shared" ca="1" si="29"/>
        <v>47564</v>
      </c>
      <c r="T1544" s="43">
        <f ca="1">_xll.BInterpol('Base CDI'!$H$4:$H$28,'Base CDI'!$J$4:$J$29,S1544,"Cubic","Extrapolate=Linear","MultiX=Average","Skip=True","Sort=True")</f>
        <v>13.194819354970232</v>
      </c>
      <c r="U1544" s="43">
        <f ca="1">_xll.BInterpol('Base CDI'!$H$4:$H$28,'Base CDI'!$I$4:$I$29,S1544,"Cubic","Extrapolate=Linear","MultiX=Average","Skip=True","Sort=True")</f>
        <v>13.188057851187668</v>
      </c>
    </row>
    <row r="1545" spans="16:21" x14ac:dyDescent="0.25">
      <c r="P1545" s="10">
        <v>36759</v>
      </c>
      <c r="Q1545">
        <v>5.6042009999999998</v>
      </c>
      <c r="S1545" s="42">
        <f t="shared" ca="1" si="29"/>
        <v>47565</v>
      </c>
      <c r="T1545" s="43">
        <f ca="1">_xll.BInterpol('Base CDI'!$H$4:$H$28,'Base CDI'!$J$4:$J$29,S1545,"Cubic","Extrapolate=Linear","MultiX=Average","Skip=True","Sort=True")</f>
        <v>13.195247255768589</v>
      </c>
      <c r="U1545" s="43">
        <f ca="1">_xll.BInterpol('Base CDI'!$H$4:$H$28,'Base CDI'!$I$4:$I$29,S1545,"Cubic","Extrapolate=Linear","MultiX=Average","Skip=True","Sort=True")</f>
        <v>13.188473852959314</v>
      </c>
    </row>
    <row r="1546" spans="16:21" x14ac:dyDescent="0.25">
      <c r="P1546" s="10">
        <v>36760</v>
      </c>
      <c r="Q1546">
        <v>5.6075939999999997</v>
      </c>
      <c r="S1546" s="42">
        <f t="shared" ca="1" si="29"/>
        <v>47566</v>
      </c>
      <c r="T1546" s="43">
        <f ca="1">_xll.BInterpol('Base CDI'!$H$4:$H$28,'Base CDI'!$J$4:$J$29,S1546,"Cubic","Extrapolate=Linear","MultiX=Average","Skip=True","Sort=True")</f>
        <v>13.19567506148694</v>
      </c>
      <c r="U1546" s="43">
        <f ca="1">_xll.BInterpol('Base CDI'!$H$4:$H$28,'Base CDI'!$I$4:$I$29,S1546,"Cubic","Extrapolate=Linear","MultiX=Average","Skip=True","Sort=True")</f>
        <v>13.188889814418653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30">S1546+1</f>
        <v>47567</v>
      </c>
      <c r="T1547" s="43">
        <f ca="1">_xll.BInterpol('Base CDI'!$H$4:$H$28,'Base CDI'!$J$4:$J$29,S1547,"Cubic","Extrapolate=Linear","MultiX=Average","Skip=True","Sort=True")</f>
        <v>13.196102768781861</v>
      </c>
      <c r="U1547" s="43">
        <f ca="1">_xll.BInterpol('Base CDI'!$H$4:$H$28,'Base CDI'!$I$4:$I$29,S1547,"Cubic","Extrapolate=Linear","MultiX=Average","Skip=True","Sort=True")</f>
        <v>13.189305736343046</v>
      </c>
    </row>
    <row r="1548" spans="16:21" x14ac:dyDescent="0.25">
      <c r="P1548" s="10">
        <v>36762</v>
      </c>
      <c r="Q1548">
        <v>5.6143109999999998</v>
      </c>
      <c r="S1548" s="42">
        <f t="shared" ca="1" si="30"/>
        <v>47568</v>
      </c>
      <c r="T1548" s="43">
        <f ca="1">_xll.BInterpol('Base CDI'!$H$4:$H$28,'Base CDI'!$J$4:$J$29,S1548,"Cubic","Extrapolate=Linear","MultiX=Average","Skip=True","Sort=True")</f>
        <v>13.19653037430993</v>
      </c>
      <c r="U1548" s="43">
        <f ca="1">_xll.BInterpol('Base CDI'!$H$4:$H$28,'Base CDI'!$I$4:$I$29,S1548,"Cubic","Extrapolate=Linear","MultiX=Average","Skip=True","Sort=True")</f>
        <v>13.189721619509854</v>
      </c>
    </row>
    <row r="1549" spans="16:21" x14ac:dyDescent="0.25">
      <c r="P1549" s="10">
        <v>36763</v>
      </c>
      <c r="Q1549">
        <v>5.6176919999999999</v>
      </c>
      <c r="S1549" s="42">
        <f t="shared" ca="1" si="30"/>
        <v>47569</v>
      </c>
      <c r="T1549" s="43">
        <f ca="1">_xll.BInterpol('Base CDI'!$H$4:$H$28,'Base CDI'!$J$4:$J$29,S1549,"Cubic","Extrapolate=Linear","MultiX=Average","Skip=True","Sort=True")</f>
        <v>13.196957874727721</v>
      </c>
      <c r="U1549" s="43">
        <f ca="1">_xll.BInterpol('Base CDI'!$H$4:$H$28,'Base CDI'!$I$4:$I$29,S1549,"Cubic","Extrapolate=Linear","MultiX=Average","Skip=True","Sort=True")</f>
        <v>13.190137464696436</v>
      </c>
    </row>
    <row r="1550" spans="16:21" x14ac:dyDescent="0.25">
      <c r="P1550" s="10">
        <v>36766</v>
      </c>
      <c r="Q1550">
        <v>5.6210800000000001</v>
      </c>
      <c r="S1550" s="42">
        <f t="shared" ca="1" si="30"/>
        <v>47570</v>
      </c>
      <c r="T1550" s="43">
        <f ca="1">_xll.BInterpol('Base CDI'!$H$4:$H$28,'Base CDI'!$J$4:$J$29,S1550,"Cubic","Extrapolate=Linear","MultiX=Average","Skip=True","Sort=True")</f>
        <v>13.197385266691812</v>
      </c>
      <c r="U1550" s="43">
        <f ca="1">_xll.BInterpol('Base CDI'!$H$4:$H$28,'Base CDI'!$I$4:$I$29,S1550,"Cubic","Extrapolate=Linear","MultiX=Average","Skip=True","Sort=True")</f>
        <v>13.190553272680152</v>
      </c>
    </row>
    <row r="1551" spans="16:21" x14ac:dyDescent="0.25">
      <c r="P1551" s="10">
        <v>36767</v>
      </c>
      <c r="Q1551">
        <v>5.6244719999999999</v>
      </c>
      <c r="S1551" s="42">
        <f t="shared" ca="1" si="30"/>
        <v>47571</v>
      </c>
      <c r="T1551" s="43">
        <f ca="1">_xll.BInterpol('Base CDI'!$H$4:$H$28,'Base CDI'!$J$4:$J$29,S1551,"Cubic","Extrapolate=Linear","MultiX=Average","Skip=True","Sort=True")</f>
        <v>13.197812546858778</v>
      </c>
      <c r="U1551" s="43">
        <f ca="1">_xll.BInterpol('Base CDI'!$H$4:$H$28,'Base CDI'!$I$4:$I$29,S1551,"Cubic","Extrapolate=Linear","MultiX=Average","Skip=True","Sort=True")</f>
        <v>13.190969044238361</v>
      </c>
    </row>
    <row r="1552" spans="16:21" x14ac:dyDescent="0.25">
      <c r="P1552" s="10">
        <v>36768</v>
      </c>
      <c r="Q1552">
        <v>5.6278689999999996</v>
      </c>
      <c r="S1552" s="42">
        <f t="shared" ca="1" si="30"/>
        <v>47572</v>
      </c>
      <c r="T1552" s="43">
        <f ca="1">_xll.BInterpol('Base CDI'!$H$4:$H$28,'Base CDI'!$J$4:$J$29,S1552,"Cubic","Extrapolate=Linear","MultiX=Average","Skip=True","Sort=True")</f>
        <v>13.198239711885194</v>
      </c>
      <c r="U1552" s="43">
        <f ca="1">_xll.BInterpol('Base CDI'!$H$4:$H$28,'Base CDI'!$I$4:$I$29,S1552,"Cubic","Extrapolate=Linear","MultiX=Average","Skip=True","Sort=True")</f>
        <v>13.191384780148423</v>
      </c>
    </row>
    <row r="1553" spans="16:21" x14ac:dyDescent="0.25">
      <c r="P1553" s="10">
        <v>36769</v>
      </c>
      <c r="Q1553">
        <v>5.6312629999999997</v>
      </c>
      <c r="S1553" s="42">
        <f t="shared" ca="1" si="30"/>
        <v>47573</v>
      </c>
      <c r="T1553" s="43">
        <f ca="1">_xll.BInterpol('Base CDI'!$H$4:$H$28,'Base CDI'!$J$4:$J$29,S1553,"Cubic","Extrapolate=Linear","MultiX=Average","Skip=True","Sort=True")</f>
        <v>13.198666758427638</v>
      </c>
      <c r="U1553" s="43">
        <f ca="1">_xll.BInterpol('Base CDI'!$H$4:$H$28,'Base CDI'!$I$4:$I$29,S1553,"Cubic","Extrapolate=Linear","MultiX=Average","Skip=True","Sort=True")</f>
        <v>13.1918004811877</v>
      </c>
    </row>
    <row r="1554" spans="16:21" x14ac:dyDescent="0.25">
      <c r="P1554" s="10">
        <v>36770</v>
      </c>
      <c r="Q1554">
        <v>5.634652</v>
      </c>
      <c r="S1554" s="42">
        <f t="shared" ca="1" si="30"/>
        <v>47574</v>
      </c>
      <c r="T1554" s="43">
        <f ca="1">_xll.BInterpol('Base CDI'!$H$4:$H$28,'Base CDI'!$J$4:$J$29,S1554,"Cubic","Extrapolate=Linear","MultiX=Average","Skip=True","Sort=True")</f>
        <v>13.199093683142687</v>
      </c>
      <c r="U1554" s="43">
        <f ca="1">_xll.BInterpol('Base CDI'!$H$4:$H$28,'Base CDI'!$I$4:$I$29,S1554,"Cubic","Extrapolate=Linear","MultiX=Average","Skip=True","Sort=True")</f>
        <v>13.19221614813355</v>
      </c>
    </row>
    <row r="1555" spans="16:21" x14ac:dyDescent="0.25">
      <c r="P1555" s="10">
        <v>36773</v>
      </c>
      <c r="Q1555">
        <v>5.6380410000000003</v>
      </c>
      <c r="S1555" s="42">
        <f t="shared" ca="1" si="30"/>
        <v>47575</v>
      </c>
      <c r="T1555" s="43">
        <f ca="1">_xll.BInterpol('Base CDI'!$H$4:$H$28,'Base CDI'!$J$4:$J$29,S1555,"Cubic","Extrapolate=Linear","MultiX=Average","Skip=True","Sort=True")</f>
        <v>13.199520482686916</v>
      </c>
      <c r="U1555" s="43">
        <f ca="1">_xll.BInterpol('Base CDI'!$H$4:$H$28,'Base CDI'!$I$4:$I$29,S1555,"Cubic","Extrapolate=Linear","MultiX=Average","Skip=True","Sort=True")</f>
        <v>13.192631781763334</v>
      </c>
    </row>
    <row r="1556" spans="16:21" x14ac:dyDescent="0.25">
      <c r="P1556" s="10">
        <v>36774</v>
      </c>
      <c r="Q1556">
        <v>5.641438</v>
      </c>
      <c r="S1556" s="42">
        <f t="shared" ca="1" si="30"/>
        <v>47576</v>
      </c>
      <c r="T1556" s="43">
        <f ca="1">_xll.BInterpol('Base CDI'!$H$4:$H$28,'Base CDI'!$J$4:$J$29,S1556,"Cubic","Extrapolate=Linear","MultiX=Average","Skip=True","Sort=True")</f>
        <v>13.1999471537169</v>
      </c>
      <c r="U1556" s="43">
        <f ca="1">_xll.BInterpol('Base CDI'!$H$4:$H$28,'Base CDI'!$I$4:$I$29,S1556,"Cubic","Extrapolate=Linear","MultiX=Average","Skip=True","Sort=True")</f>
        <v>13.193047382854409</v>
      </c>
    </row>
    <row r="1557" spans="16:21" x14ac:dyDescent="0.25">
      <c r="P1557" s="10">
        <v>36775</v>
      </c>
      <c r="Q1557">
        <v>5.644838</v>
      </c>
      <c r="S1557" s="42">
        <f t="shared" ca="1" si="30"/>
        <v>47577</v>
      </c>
      <c r="T1557" s="43">
        <f ca="1">_xll.BInterpol('Base CDI'!$H$4:$H$28,'Base CDI'!$J$4:$J$29,S1557,"Cubic","Extrapolate=Linear","MultiX=Average","Skip=True","Sort=True")</f>
        <v>13.200373692889219</v>
      </c>
      <c r="U1557" s="43">
        <f ca="1">_xll.BInterpol('Base CDI'!$H$4:$H$28,'Base CDI'!$I$4:$I$29,S1557,"Cubic","Extrapolate=Linear","MultiX=Average","Skip=True","Sort=True")</f>
        <v>13.193462952184138</v>
      </c>
    </row>
    <row r="1558" spans="16:21" x14ac:dyDescent="0.25">
      <c r="P1558" s="10">
        <v>36777</v>
      </c>
      <c r="Q1558">
        <v>5.6482489999999999</v>
      </c>
      <c r="S1558" s="42">
        <f t="shared" ca="1" si="30"/>
        <v>47578</v>
      </c>
      <c r="T1558" s="43">
        <f ca="1">_xll.BInterpol('Base CDI'!$H$4:$H$28,'Base CDI'!$J$4:$J$29,S1558,"Cubic","Extrapolate=Linear","MultiX=Average","Skip=True","Sort=True")</f>
        <v>13.200800096860446</v>
      </c>
      <c r="U1558" s="43">
        <f ca="1">_xll.BInterpol('Base CDI'!$H$4:$H$28,'Base CDI'!$I$4:$I$29,S1558,"Cubic","Extrapolate=Linear","MultiX=Average","Skip=True","Sort=True")</f>
        <v>13.19387849052988</v>
      </c>
    </row>
    <row r="1559" spans="16:21" x14ac:dyDescent="0.25">
      <c r="P1559" s="10">
        <v>36780</v>
      </c>
      <c r="Q1559">
        <v>5.6516630000000001</v>
      </c>
      <c r="S1559" s="42">
        <f t="shared" ca="1" si="30"/>
        <v>47579</v>
      </c>
      <c r="T1559" s="43">
        <f ca="1">_xll.BInterpol('Base CDI'!$H$4:$H$28,'Base CDI'!$J$4:$J$29,S1559,"Cubic","Extrapolate=Linear","MultiX=Average","Skip=True","Sort=True")</f>
        <v>13.201226362287157</v>
      </c>
      <c r="U1559" s="43">
        <f ca="1">_xll.BInterpol('Base CDI'!$H$4:$H$28,'Base CDI'!$I$4:$I$29,S1559,"Cubic","Extrapolate=Linear","MultiX=Average","Skip=True","Sort=True")</f>
        <v>13.194293998668995</v>
      </c>
    </row>
    <row r="1560" spans="16:21" x14ac:dyDescent="0.25">
      <c r="P1560" s="10">
        <v>36781</v>
      </c>
      <c r="Q1560">
        <v>5.655087</v>
      </c>
      <c r="S1560" s="42">
        <f t="shared" ca="1" si="30"/>
        <v>47580</v>
      </c>
      <c r="T1560" s="43">
        <f ca="1">_xll.BInterpol('Base CDI'!$H$4:$H$28,'Base CDI'!$J$4:$J$29,S1560,"Cubic","Extrapolate=Linear","MultiX=Average","Skip=True","Sort=True")</f>
        <v>13.201652485825928</v>
      </c>
      <c r="U1560" s="43">
        <f ca="1">_xll.BInterpol('Base CDI'!$H$4:$H$28,'Base CDI'!$I$4:$I$29,S1560,"Cubic","Extrapolate=Linear","MultiX=Average","Skip=True","Sort=True")</f>
        <v>13.19470947737884</v>
      </c>
    </row>
    <row r="1561" spans="16:21" x14ac:dyDescent="0.25">
      <c r="P1561" s="10">
        <v>36782</v>
      </c>
      <c r="Q1561">
        <v>5.6585140000000003</v>
      </c>
      <c r="S1561" s="42">
        <f t="shared" ca="1" si="30"/>
        <v>47581</v>
      </c>
      <c r="T1561" s="43">
        <f ca="1">_xll.BInterpol('Base CDI'!$H$4:$H$28,'Base CDI'!$J$4:$J$29,S1561,"Cubic","Extrapolate=Linear","MultiX=Average","Skip=True","Sort=True")</f>
        <v>13.202078464133338</v>
      </c>
      <c r="U1561" s="43">
        <f ca="1">_xll.BInterpol('Base CDI'!$H$4:$H$28,'Base CDI'!$I$4:$I$29,S1561,"Cubic","Extrapolate=Linear","MultiX=Average","Skip=True","Sort=True")</f>
        <v>13.19512492743678</v>
      </c>
    </row>
    <row r="1562" spans="16:21" x14ac:dyDescent="0.25">
      <c r="P1562" s="10">
        <v>36783</v>
      </c>
      <c r="Q1562">
        <v>5.6619440000000001</v>
      </c>
      <c r="S1562" s="42">
        <f t="shared" ca="1" si="30"/>
        <v>47582</v>
      </c>
      <c r="T1562" s="43">
        <f ca="1">_xll.BInterpol('Base CDI'!$H$4:$H$28,'Base CDI'!$J$4:$J$29,S1562,"Cubic","Extrapolate=Linear","MultiX=Average","Skip=True","Sort=True")</f>
        <v>13.202504293865962</v>
      </c>
      <c r="U1562" s="43">
        <f ca="1">_xll.BInterpol('Base CDI'!$H$4:$H$28,'Base CDI'!$I$4:$I$29,S1562,"Cubic","Extrapolate=Linear","MultiX=Average","Skip=True","Sort=True")</f>
        <v>13.19554034962017</v>
      </c>
    </row>
    <row r="1563" spans="16:21" x14ac:dyDescent="0.25">
      <c r="P1563" s="10">
        <v>36784</v>
      </c>
      <c r="Q1563">
        <v>5.6653779999999996</v>
      </c>
      <c r="S1563" s="42">
        <f t="shared" ca="1" si="30"/>
        <v>47583</v>
      </c>
      <c r="T1563" s="43">
        <f ca="1">_xll.BInterpol('Base CDI'!$H$4:$H$28,'Base CDI'!$J$4:$J$29,S1563,"Cubic","Extrapolate=Linear","MultiX=Average","Skip=True","Sort=True")</f>
        <v>13.202929971680375</v>
      </c>
      <c r="U1563" s="43">
        <f ca="1">_xll.BInterpol('Base CDI'!$H$4:$H$28,'Base CDI'!$I$4:$I$29,S1563,"Cubic","Extrapolate=Linear","MultiX=Average","Skip=True","Sort=True")</f>
        <v>13.195955744706373</v>
      </c>
    </row>
    <row r="1564" spans="16:21" x14ac:dyDescent="0.25">
      <c r="P1564" s="10">
        <v>36787</v>
      </c>
      <c r="Q1564">
        <v>5.6688130000000001</v>
      </c>
      <c r="S1564" s="42">
        <f t="shared" ca="1" si="30"/>
        <v>47584</v>
      </c>
      <c r="T1564" s="43">
        <f ca="1">_xll.BInterpol('Base CDI'!$H$4:$H$28,'Base CDI'!$J$4:$J$29,S1564,"Cubic","Extrapolate=Linear","MultiX=Average","Skip=True","Sort=True")</f>
        <v>13.203355494233154</v>
      </c>
      <c r="U1564" s="43">
        <f ca="1">_xll.BInterpol('Base CDI'!$H$4:$H$28,'Base CDI'!$I$4:$I$29,S1564,"Cubic","Extrapolate=Linear","MultiX=Average","Skip=True","Sort=True")</f>
        <v>13.196371113472749</v>
      </c>
    </row>
    <row r="1565" spans="16:21" x14ac:dyDescent="0.25">
      <c r="P1565" s="10">
        <v>36788</v>
      </c>
      <c r="Q1565">
        <v>5.6722489999999999</v>
      </c>
      <c r="S1565" s="42">
        <f t="shared" ca="1" si="30"/>
        <v>47585</v>
      </c>
      <c r="T1565" s="43">
        <f ca="1">_xll.BInterpol('Base CDI'!$H$4:$H$28,'Base CDI'!$J$4:$J$29,S1565,"Cubic","Extrapolate=Linear","MultiX=Average","Skip=True","Sort=True")</f>
        <v>13.203780858180876</v>
      </c>
      <c r="U1565" s="43">
        <f ca="1">_xll.BInterpol('Base CDI'!$H$4:$H$28,'Base CDI'!$I$4:$I$29,S1565,"Cubic","Extrapolate=Linear","MultiX=Average","Skip=True","Sort=True")</f>
        <v>13.196786456696655</v>
      </c>
    </row>
    <row r="1566" spans="16:21" x14ac:dyDescent="0.25">
      <c r="P1566" s="10">
        <v>36789</v>
      </c>
      <c r="Q1566">
        <v>5.6756859999999998</v>
      </c>
      <c r="S1566" s="42">
        <f t="shared" ca="1" si="30"/>
        <v>47586</v>
      </c>
      <c r="T1566" s="43">
        <f ca="1">_xll.BInterpol('Base CDI'!$H$4:$H$28,'Base CDI'!$J$4:$J$29,S1566,"Cubic","Extrapolate=Linear","MultiX=Average","Skip=True","Sort=True")</f>
        <v>13.204206060180114</v>
      </c>
      <c r="U1566" s="43">
        <f ca="1">_xll.BInterpol('Base CDI'!$H$4:$H$28,'Base CDI'!$I$4:$I$29,S1566,"Cubic","Extrapolate=Linear","MultiX=Average","Skip=True","Sort=True")</f>
        <v>13.197201775155452</v>
      </c>
    </row>
    <row r="1567" spans="16:21" x14ac:dyDescent="0.25">
      <c r="P1567" s="10">
        <v>36790</v>
      </c>
      <c r="Q1567">
        <v>5.679125</v>
      </c>
      <c r="S1567" s="42">
        <f t="shared" ca="1" si="30"/>
        <v>47587</v>
      </c>
      <c r="T1567" s="43">
        <f ca="1">_xll.BInterpol('Base CDI'!$H$4:$H$28,'Base CDI'!$J$4:$J$29,S1567,"Cubic","Extrapolate=Linear","MultiX=Average","Skip=True","Sort=True")</f>
        <v>13.204631096887448</v>
      </c>
      <c r="U1567" s="43">
        <f ca="1">_xll.BInterpol('Base CDI'!$H$4:$H$28,'Base CDI'!$I$4:$I$29,S1567,"Cubic","Extrapolate=Linear","MultiX=Average","Skip=True","Sort=True")</f>
        <v>13.197617069626501</v>
      </c>
    </row>
    <row r="1568" spans="16:21" x14ac:dyDescent="0.25">
      <c r="P1568" s="10">
        <v>36791</v>
      </c>
      <c r="Q1568">
        <v>5.6825679999999998</v>
      </c>
      <c r="S1568" s="42">
        <f t="shared" ca="1" si="30"/>
        <v>47588</v>
      </c>
      <c r="T1568" s="43">
        <f ca="1">_xll.BInterpol('Base CDI'!$H$4:$H$28,'Base CDI'!$J$4:$J$29,S1568,"Cubic","Extrapolate=Linear","MultiX=Average","Skip=True","Sort=True")</f>
        <v>13.205055964959454</v>
      </c>
      <c r="U1568" s="43">
        <f ca="1">_xll.BInterpol('Base CDI'!$H$4:$H$28,'Base CDI'!$I$4:$I$29,S1568,"Cubic","Extrapolate=Linear","MultiX=Average","Skip=True","Sort=True")</f>
        <v>13.198032340887162</v>
      </c>
    </row>
    <row r="1569" spans="16:21" x14ac:dyDescent="0.25">
      <c r="P1569" s="10">
        <v>36794</v>
      </c>
      <c r="Q1569">
        <v>5.6860099999999996</v>
      </c>
      <c r="S1569" s="42">
        <f t="shared" ca="1" si="30"/>
        <v>47589</v>
      </c>
      <c r="T1569" s="43">
        <f ca="1">_xll.BInterpol('Base CDI'!$H$4:$H$28,'Base CDI'!$J$4:$J$29,S1569,"Cubic","Extrapolate=Linear","MultiX=Average","Skip=True","Sort=True")</f>
        <v>13.205480661052706</v>
      </c>
      <c r="U1569" s="43">
        <f ca="1">_xll.BInterpol('Base CDI'!$H$4:$H$28,'Base CDI'!$I$4:$I$29,S1569,"Cubic","Extrapolate=Linear","MultiX=Average","Skip=True","Sort=True")</f>
        <v>13.198447589714792</v>
      </c>
    </row>
    <row r="1570" spans="16:21" x14ac:dyDescent="0.25">
      <c r="P1570" s="10">
        <v>36795</v>
      </c>
      <c r="Q1570">
        <v>5.6894539999999996</v>
      </c>
      <c r="S1570" s="42">
        <f t="shared" ca="1" si="30"/>
        <v>47590</v>
      </c>
      <c r="T1570" s="43">
        <f ca="1">_xll.BInterpol('Base CDI'!$H$4:$H$28,'Base CDI'!$J$4:$J$29,S1570,"Cubic","Extrapolate=Linear","MultiX=Average","Skip=True","Sort=True")</f>
        <v>13.20590518182378</v>
      </c>
      <c r="U1570" s="43">
        <f ca="1">_xll.BInterpol('Base CDI'!$H$4:$H$28,'Base CDI'!$I$4:$I$29,S1570,"Cubic","Extrapolate=Linear","MultiX=Average","Skip=True","Sort=True")</f>
        <v>13.198862816886756</v>
      </c>
    </row>
    <row r="1571" spans="16:21" x14ac:dyDescent="0.25">
      <c r="P1571" s="10">
        <v>36796</v>
      </c>
      <c r="Q1571">
        <v>5.692895</v>
      </c>
      <c r="S1571" s="42">
        <f t="shared" ca="1" si="30"/>
        <v>47591</v>
      </c>
      <c r="T1571" s="43">
        <f ca="1">_xll.BInterpol('Base CDI'!$H$4:$H$28,'Base CDI'!$J$4:$J$29,S1571,"Cubic","Extrapolate=Linear","MultiX=Average","Skip=True","Sort=True")</f>
        <v>13.206329523929256</v>
      </c>
      <c r="U1571" s="43">
        <f ca="1">_xll.BInterpol('Base CDI'!$H$4:$H$28,'Base CDI'!$I$4:$I$29,S1571,"Cubic","Extrapolate=Linear","MultiX=Average","Skip=True","Sort=True")</f>
        <v>13.199278023180408</v>
      </c>
    </row>
    <row r="1572" spans="16:21" x14ac:dyDescent="0.25">
      <c r="P1572" s="10">
        <v>36797</v>
      </c>
      <c r="Q1572">
        <v>5.696332</v>
      </c>
      <c r="S1572" s="42">
        <f t="shared" ca="1" si="30"/>
        <v>47592</v>
      </c>
      <c r="T1572" s="43">
        <f ca="1">_xll.BInterpol('Base CDI'!$H$4:$H$28,'Base CDI'!$J$4:$J$29,S1572,"Cubic","Extrapolate=Linear","MultiX=Average","Skip=True","Sort=True")</f>
        <v>13.206753684025706</v>
      </c>
      <c r="U1572" s="43">
        <f ca="1">_xll.BInterpol('Base CDI'!$H$4:$H$28,'Base CDI'!$I$4:$I$29,S1572,"Cubic","Extrapolate=Linear","MultiX=Average","Skip=True","Sort=True")</f>
        <v>13.199693209373113</v>
      </c>
    </row>
    <row r="1573" spans="16:21" x14ac:dyDescent="0.25">
      <c r="P1573" s="10">
        <v>36798</v>
      </c>
      <c r="Q1573">
        <v>5.6997739999999997</v>
      </c>
      <c r="S1573" s="42">
        <f t="shared" ca="1" si="30"/>
        <v>47593</v>
      </c>
      <c r="T1573" s="43">
        <f ca="1">_xll.BInterpol('Base CDI'!$H$4:$H$28,'Base CDI'!$J$4:$J$29,S1573,"Cubic","Extrapolate=Linear","MultiX=Average","Skip=True","Sort=True")</f>
        <v>13.207177658769707</v>
      </c>
      <c r="U1573" s="43">
        <f ca="1">_xll.BInterpol('Base CDI'!$H$4:$H$28,'Base CDI'!$I$4:$I$29,S1573,"Cubic","Extrapolate=Linear","MultiX=Average","Skip=True","Sort=True")</f>
        <v>13.200108376242227</v>
      </c>
    </row>
    <row r="1574" spans="16:21" x14ac:dyDescent="0.25">
      <c r="P1574" s="10">
        <v>36801</v>
      </c>
      <c r="Q1574">
        <v>5.7032280000000002</v>
      </c>
      <c r="S1574" s="42">
        <f t="shared" ca="1" si="30"/>
        <v>47594</v>
      </c>
      <c r="T1574" s="43">
        <f ca="1">_xll.BInterpol('Base CDI'!$H$4:$H$28,'Base CDI'!$J$4:$J$29,S1574,"Cubic","Extrapolate=Linear","MultiX=Average","Skip=True","Sort=True")</f>
        <v>13.207601444817838</v>
      </c>
      <c r="U1574" s="43">
        <f ca="1">_xll.BInterpol('Base CDI'!$H$4:$H$28,'Base CDI'!$I$4:$I$29,S1574,"Cubic","Extrapolate=Linear","MultiX=Average","Skip=True","Sort=True")</f>
        <v>13.20052352456511</v>
      </c>
    </row>
    <row r="1575" spans="16:21" x14ac:dyDescent="0.25">
      <c r="P1575" s="10">
        <v>36802</v>
      </c>
      <c r="Q1575">
        <v>5.7066850000000002</v>
      </c>
      <c r="S1575" s="42">
        <f t="shared" ca="1" si="30"/>
        <v>47595</v>
      </c>
      <c r="T1575" s="43">
        <f ca="1">_xll.BInterpol('Base CDI'!$H$4:$H$28,'Base CDI'!$J$4:$J$29,S1575,"Cubic","Extrapolate=Linear","MultiX=Average","Skip=True","Sort=True")</f>
        <v>13.208025038826671</v>
      </c>
      <c r="U1575" s="43">
        <f ca="1">_xll.BInterpol('Base CDI'!$H$4:$H$28,'Base CDI'!$I$4:$I$29,S1575,"Cubic","Extrapolate=Linear","MultiX=Average","Skip=True","Sort=True")</f>
        <v>13.200938655119126</v>
      </c>
    </row>
    <row r="1576" spans="16:21" x14ac:dyDescent="0.25">
      <c r="P1576" s="10">
        <v>36803</v>
      </c>
      <c r="Q1576">
        <v>5.7101420000000003</v>
      </c>
      <c r="S1576" s="42">
        <f t="shared" ca="1" si="30"/>
        <v>47596</v>
      </c>
      <c r="T1576" s="43">
        <f ca="1">_xll.BInterpol('Base CDI'!$H$4:$H$28,'Base CDI'!$J$4:$J$29,S1576,"Cubic","Extrapolate=Linear","MultiX=Average","Skip=True","Sort=True")</f>
        <v>13.208448437452786</v>
      </c>
      <c r="U1576" s="43">
        <f ca="1">_xll.BInterpol('Base CDI'!$H$4:$H$28,'Base CDI'!$I$4:$I$29,S1576,"Cubic","Extrapolate=Linear","MultiX=Average","Skip=True","Sort=True")</f>
        <v>13.20135376868163</v>
      </c>
    </row>
    <row r="1577" spans="16:21" x14ac:dyDescent="0.25">
      <c r="P1577" s="10">
        <v>36804</v>
      </c>
      <c r="Q1577">
        <v>5.7136060000000004</v>
      </c>
      <c r="S1577" s="42">
        <f t="shared" ca="1" si="30"/>
        <v>47597</v>
      </c>
      <c r="T1577" s="43">
        <f ca="1">_xll.BInterpol('Base CDI'!$H$4:$H$28,'Base CDI'!$J$4:$J$29,S1577,"Cubic","Extrapolate=Linear","MultiX=Average","Skip=True","Sort=True")</f>
        <v>13.208871637352757</v>
      </c>
      <c r="U1577" s="43">
        <f ca="1">_xll.BInterpol('Base CDI'!$H$4:$H$28,'Base CDI'!$I$4:$I$29,S1577,"Cubic","Extrapolate=Linear","MultiX=Average","Skip=True","Sort=True")</f>
        <v>13.201768866029985</v>
      </c>
    </row>
    <row r="1578" spans="16:21" x14ac:dyDescent="0.25">
      <c r="P1578" s="10">
        <v>36805</v>
      </c>
      <c r="Q1578">
        <v>5.7170719999999999</v>
      </c>
      <c r="S1578" s="42">
        <f t="shared" ca="1" si="30"/>
        <v>47598</v>
      </c>
      <c r="T1578" s="43">
        <f ca="1">_xll.BInterpol('Base CDI'!$H$4:$H$28,'Base CDI'!$J$4:$J$29,S1578,"Cubic","Extrapolate=Linear","MultiX=Average","Skip=True","Sort=True")</f>
        <v>13.209294635183161</v>
      </c>
      <c r="U1578" s="43">
        <f ca="1">_xll.BInterpol('Base CDI'!$H$4:$H$28,'Base CDI'!$I$4:$I$29,S1578,"Cubic","Extrapolate=Linear","MultiX=Average","Skip=True","Sort=True")</f>
        <v>13.202183947941549</v>
      </c>
    </row>
    <row r="1579" spans="16:21" x14ac:dyDescent="0.25">
      <c r="P1579" s="10">
        <v>36808</v>
      </c>
      <c r="Q1579">
        <v>5.7205329999999996</v>
      </c>
      <c r="S1579" s="42">
        <f t="shared" ca="1" si="30"/>
        <v>47599</v>
      </c>
      <c r="T1579" s="43">
        <f ca="1">_xll.BInterpol('Base CDI'!$H$4:$H$28,'Base CDI'!$J$4:$J$29,S1579,"Cubic","Extrapolate=Linear","MultiX=Average","Skip=True","Sort=True")</f>
        <v>13.209717427600575</v>
      </c>
      <c r="U1579" s="43">
        <f ca="1">_xll.BInterpol('Base CDI'!$H$4:$H$28,'Base CDI'!$I$4:$I$29,S1579,"Cubic","Extrapolate=Linear","MultiX=Average","Skip=True","Sort=True")</f>
        <v>13.202599015193682</v>
      </c>
    </row>
    <row r="1580" spans="16:21" x14ac:dyDescent="0.25">
      <c r="P1580" s="10">
        <v>36809</v>
      </c>
      <c r="Q1580">
        <v>5.7239979999999999</v>
      </c>
      <c r="S1580" s="42">
        <f t="shared" ca="1" si="30"/>
        <v>47600</v>
      </c>
      <c r="T1580" s="43">
        <f ca="1">_xll.BInterpol('Base CDI'!$H$4:$H$28,'Base CDI'!$J$4:$J$29,S1580,"Cubic","Extrapolate=Linear","MultiX=Average","Skip=True","Sort=True")</f>
        <v>13.210140011261574</v>
      </c>
      <c r="U1580" s="43">
        <f ca="1">_xll.BInterpol('Base CDI'!$H$4:$H$28,'Base CDI'!$I$4:$I$29,S1580,"Cubic","Extrapolate=Linear","MultiX=Average","Skip=True","Sort=True")</f>
        <v>13.203014068563744</v>
      </c>
    </row>
    <row r="1581" spans="16:21" x14ac:dyDescent="0.25">
      <c r="P1581" s="10">
        <v>36810</v>
      </c>
      <c r="Q1581">
        <v>5.7274620000000001</v>
      </c>
      <c r="S1581" s="42">
        <f t="shared" ca="1" si="30"/>
        <v>47601</v>
      </c>
      <c r="T1581" s="43">
        <f ca="1">_xll.BInterpol('Base CDI'!$H$4:$H$28,'Base CDI'!$J$4:$J$29,S1581,"Cubic","Extrapolate=Linear","MultiX=Average","Skip=True","Sort=True")</f>
        <v>13.210562382822733</v>
      </c>
      <c r="U1581" s="43">
        <f ca="1">_xll.BInterpol('Base CDI'!$H$4:$H$28,'Base CDI'!$I$4:$I$29,S1581,"Cubic","Extrapolate=Linear","MultiX=Average","Skip=True","Sort=True")</f>
        <v>13.203429108829097</v>
      </c>
    </row>
    <row r="1582" spans="16:21" x14ac:dyDescent="0.25">
      <c r="P1582" s="10">
        <v>36812</v>
      </c>
      <c r="Q1582">
        <v>5.7309239999999999</v>
      </c>
      <c r="S1582" s="42">
        <f t="shared" ca="1" si="30"/>
        <v>47602</v>
      </c>
      <c r="T1582" s="43">
        <f ca="1">_xll.BInterpol('Base CDI'!$H$4:$H$28,'Base CDI'!$J$4:$J$29,S1582,"Cubic","Extrapolate=Linear","MultiX=Average","Skip=True","Sort=True")</f>
        <v>13.210984538940631</v>
      </c>
      <c r="U1582" s="43">
        <f ca="1">_xll.BInterpol('Base CDI'!$H$4:$H$28,'Base CDI'!$I$4:$I$29,S1582,"Cubic","Extrapolate=Linear","MultiX=Average","Skip=True","Sort=True")</f>
        <v>13.203844136767099</v>
      </c>
    </row>
    <row r="1583" spans="16:21" x14ac:dyDescent="0.25">
      <c r="P1583" s="10">
        <v>36815</v>
      </c>
      <c r="Q1583">
        <v>5.7343919999999997</v>
      </c>
      <c r="S1583" s="42">
        <f t="shared" ca="1" si="30"/>
        <v>47603</v>
      </c>
      <c r="T1583" s="43">
        <f ca="1">_xll.BInterpol('Base CDI'!$H$4:$H$28,'Base CDI'!$J$4:$J$29,S1583,"Cubic","Extrapolate=Linear","MultiX=Average","Skip=True","Sort=True")</f>
        <v>13.211406476271842</v>
      </c>
      <c r="U1583" s="43">
        <f ca="1">_xll.BInterpol('Base CDI'!$H$4:$H$28,'Base CDI'!$I$4:$I$29,S1583,"Cubic","Extrapolate=Linear","MultiX=Average","Skip=True","Sort=True")</f>
        <v>13.204259153155109</v>
      </c>
    </row>
    <row r="1584" spans="16:21" x14ac:dyDescent="0.25">
      <c r="P1584" s="10">
        <v>36816</v>
      </c>
      <c r="Q1584">
        <v>5.7378650000000002</v>
      </c>
      <c r="S1584" s="42">
        <f t="shared" ca="1" si="30"/>
        <v>47604</v>
      </c>
      <c r="T1584" s="43">
        <f ca="1">_xll.BInterpol('Base CDI'!$H$4:$H$28,'Base CDI'!$J$4:$J$29,S1584,"Cubic","Extrapolate=Linear","MultiX=Average","Skip=True","Sort=True")</f>
        <v>13.211828191472945</v>
      </c>
      <c r="U1584" s="43">
        <f ca="1">_xll.BInterpol('Base CDI'!$H$4:$H$28,'Base CDI'!$I$4:$I$29,S1584,"Cubic","Extrapolate=Linear","MultiX=Average","Skip=True","Sort=True")</f>
        <v>13.204674158770487</v>
      </c>
    </row>
    <row r="1585" spans="16:21" x14ac:dyDescent="0.25">
      <c r="P1585" s="10">
        <v>36817</v>
      </c>
      <c r="Q1585">
        <v>5.741339</v>
      </c>
      <c r="S1585" s="42">
        <f t="shared" ca="1" si="30"/>
        <v>47605</v>
      </c>
      <c r="T1585" s="43">
        <f ca="1">_xll.BInterpol('Base CDI'!$H$4:$H$28,'Base CDI'!$J$4:$J$29,S1585,"Cubic","Extrapolate=Linear","MultiX=Average","Skip=True","Sort=True")</f>
        <v>13.212249681200511</v>
      </c>
      <c r="U1585" s="43">
        <f ca="1">_xll.BInterpol('Base CDI'!$H$4:$H$28,'Base CDI'!$I$4:$I$29,S1585,"Cubic","Extrapolate=Linear","MultiX=Average","Skip=True","Sort=True")</f>
        <v>13.205089154390595</v>
      </c>
    </row>
    <row r="1586" spans="16:21" x14ac:dyDescent="0.25">
      <c r="P1586" s="10">
        <v>36818</v>
      </c>
      <c r="Q1586">
        <v>5.7448160000000001</v>
      </c>
      <c r="S1586" s="42">
        <f t="shared" ca="1" si="30"/>
        <v>47606</v>
      </c>
      <c r="T1586" s="43">
        <f ca="1">_xll.BInterpol('Base CDI'!$H$4:$H$28,'Base CDI'!$J$4:$J$29,S1586,"Cubic","Extrapolate=Linear","MultiX=Average","Skip=True","Sort=True")</f>
        <v>13.212670942111123</v>
      </c>
      <c r="U1586" s="43">
        <f ca="1">_xll.BInterpol('Base CDI'!$H$4:$H$28,'Base CDI'!$I$4:$I$29,S1586,"Cubic","Extrapolate=Linear","MultiX=Average","Skip=True","Sort=True")</f>
        <v>13.205504140792792</v>
      </c>
    </row>
    <row r="1587" spans="16:21" x14ac:dyDescent="0.25">
      <c r="P1587" s="10">
        <v>36819</v>
      </c>
      <c r="Q1587">
        <v>5.7482939999999996</v>
      </c>
      <c r="S1587" s="42">
        <f t="shared" ca="1" si="30"/>
        <v>47607</v>
      </c>
      <c r="T1587" s="43">
        <f ca="1">_xll.BInterpol('Base CDI'!$H$4:$H$28,'Base CDI'!$J$4:$J$29,S1587,"Cubic","Extrapolate=Linear","MultiX=Average","Skip=True","Sort=True")</f>
        <v>13.213091970861351</v>
      </c>
      <c r="U1587" s="43">
        <f ca="1">_xll.BInterpol('Base CDI'!$H$4:$H$28,'Base CDI'!$I$4:$I$29,S1587,"Cubic","Extrapolate=Linear","MultiX=Average","Skip=True","Sort=True")</f>
        <v>13.205919118754437</v>
      </c>
    </row>
    <row r="1588" spans="16:21" x14ac:dyDescent="0.25">
      <c r="P1588" s="10">
        <v>36822</v>
      </c>
      <c r="Q1588">
        <v>5.7517769999999997</v>
      </c>
      <c r="S1588" s="42">
        <f t="shared" ca="1" si="30"/>
        <v>47608</v>
      </c>
      <c r="T1588" s="43">
        <f ca="1">_xll.BInterpol('Base CDI'!$H$4:$H$28,'Base CDI'!$J$4:$J$29,S1588,"Cubic","Extrapolate=Linear","MultiX=Average","Skip=True","Sort=True")</f>
        <v>13.213512764107776</v>
      </c>
      <c r="U1588" s="43">
        <f ca="1">_xll.BInterpol('Base CDI'!$H$4:$H$28,'Base CDI'!$I$4:$I$29,S1588,"Cubic","Extrapolate=Linear","MultiX=Average","Skip=True","Sort=True")</f>
        <v>13.20633408905289</v>
      </c>
    </row>
    <row r="1589" spans="16:21" x14ac:dyDescent="0.25">
      <c r="P1589" s="10">
        <v>36823</v>
      </c>
      <c r="Q1589">
        <v>5.7552599999999998</v>
      </c>
      <c r="S1589" s="42">
        <f t="shared" ca="1" si="30"/>
        <v>47609</v>
      </c>
      <c r="T1589" s="43">
        <f ca="1">_xll.BInterpol('Base CDI'!$H$4:$H$28,'Base CDI'!$J$4:$J$29,S1589,"Cubic","Extrapolate=Linear","MultiX=Average","Skip=True","Sort=True")</f>
        <v>13.213933318506971</v>
      </c>
      <c r="U1589" s="43">
        <f ca="1">_xll.BInterpol('Base CDI'!$H$4:$H$28,'Base CDI'!$I$4:$I$29,S1589,"Cubic","Extrapolate=Linear","MultiX=Average","Skip=True","Sort=True")</f>
        <v>13.20674905246551</v>
      </c>
    </row>
    <row r="1590" spans="16:21" x14ac:dyDescent="0.25">
      <c r="P1590" s="10">
        <v>36824</v>
      </c>
      <c r="Q1590">
        <v>5.7587429999999999</v>
      </c>
      <c r="S1590" s="42">
        <f t="shared" ca="1" si="30"/>
        <v>47610</v>
      </c>
      <c r="T1590" s="43">
        <f ca="1">_xll.BInterpol('Base CDI'!$H$4:$H$28,'Base CDI'!$J$4:$J$29,S1590,"Cubic","Extrapolate=Linear","MultiX=Average","Skip=True","Sort=True")</f>
        <v>13.214353630715513</v>
      </c>
      <c r="U1590" s="43">
        <f ca="1">_xll.BInterpol('Base CDI'!$H$4:$H$28,'Base CDI'!$I$4:$I$29,S1590,"Cubic","Extrapolate=Linear","MultiX=Average","Skip=True","Sort=True")</f>
        <v>13.207164009769659</v>
      </c>
    </row>
    <row r="1591" spans="16:21" x14ac:dyDescent="0.25">
      <c r="P1591" s="10">
        <v>36825</v>
      </c>
      <c r="Q1591">
        <v>5.7622280000000003</v>
      </c>
      <c r="S1591" s="42">
        <f t="shared" ca="1" si="30"/>
        <v>47611</v>
      </c>
      <c r="T1591" s="43">
        <f ca="1">_xll.BInterpol('Base CDI'!$H$4:$H$28,'Base CDI'!$J$4:$J$29,S1591,"Cubic","Extrapolate=Linear","MultiX=Average","Skip=True","Sort=True")</f>
        <v>13.214773697389978</v>
      </c>
      <c r="U1591" s="43">
        <f ca="1">_xll.BInterpol('Base CDI'!$H$4:$H$28,'Base CDI'!$I$4:$I$29,S1591,"Cubic","Extrapolate=Linear","MultiX=Average","Skip=True","Sort=True")</f>
        <v>13.207578961742696</v>
      </c>
    </row>
    <row r="1592" spans="16:21" x14ac:dyDescent="0.25">
      <c r="P1592" s="10">
        <v>36826</v>
      </c>
      <c r="Q1592">
        <v>5.7657179999999997</v>
      </c>
      <c r="S1592" s="42">
        <f t="shared" ca="1" si="30"/>
        <v>47612</v>
      </c>
      <c r="T1592" s="43">
        <f ca="1">_xll.BInterpol('Base CDI'!$H$4:$H$28,'Base CDI'!$J$4:$J$29,S1592,"Cubic","Extrapolate=Linear","MultiX=Average","Skip=True","Sort=True")</f>
        <v>13.215193515186945</v>
      </c>
      <c r="U1592" s="43">
        <f ca="1">_xll.BInterpol('Base CDI'!$H$4:$H$28,'Base CDI'!$I$4:$I$29,S1592,"Cubic","Extrapolate=Linear","MultiX=Average","Skip=True","Sort=True")</f>
        <v>13.20799390916198</v>
      </c>
    </row>
    <row r="1593" spans="16:21" x14ac:dyDescent="0.25">
      <c r="P1593" s="10">
        <v>36829</v>
      </c>
      <c r="Q1593">
        <v>5.769209</v>
      </c>
      <c r="S1593" s="42">
        <f t="shared" ca="1" si="30"/>
        <v>47613</v>
      </c>
      <c r="T1593" s="43">
        <f ca="1">_xll.BInterpol('Base CDI'!$H$4:$H$28,'Base CDI'!$J$4:$J$29,S1593,"Cubic","Extrapolate=Linear","MultiX=Average","Skip=True","Sort=True")</f>
        <v>13.215613080762985</v>
      </c>
      <c r="U1593" s="43">
        <f ca="1">_xll.BInterpol('Base CDI'!$H$4:$H$28,'Base CDI'!$I$4:$I$29,S1593,"Cubic","Extrapolate=Linear","MultiX=Average","Skip=True","Sort=True")</f>
        <v>13.208408852804871</v>
      </c>
    </row>
    <row r="1594" spans="16:21" x14ac:dyDescent="0.25">
      <c r="P1594" s="10">
        <v>36830</v>
      </c>
      <c r="Q1594">
        <v>5.7727029999999999</v>
      </c>
      <c r="S1594" s="42">
        <f t="shared" ca="1" si="30"/>
        <v>47614</v>
      </c>
      <c r="T1594" s="43">
        <f ca="1">_xll.BInterpol('Base CDI'!$H$4:$H$28,'Base CDI'!$J$4:$J$29,S1594,"Cubic","Extrapolate=Linear","MultiX=Average","Skip=True","Sort=True")</f>
        <v>13.216032390774679</v>
      </c>
      <c r="U1594" s="43">
        <f ca="1">_xll.BInterpol('Base CDI'!$H$4:$H$28,'Base CDI'!$I$4:$I$29,S1594,"Cubic","Extrapolate=Linear","MultiX=Average","Skip=True","Sort=True")</f>
        <v>13.20882379344873</v>
      </c>
    </row>
    <row r="1595" spans="16:21" x14ac:dyDescent="0.25">
      <c r="P1595" s="10">
        <v>36831</v>
      </c>
      <c r="Q1595">
        <v>5.7762000000000002</v>
      </c>
      <c r="S1595" s="42">
        <f t="shared" ca="1" si="30"/>
        <v>47615</v>
      </c>
      <c r="T1595" s="43">
        <f ca="1">_xll.BInterpol('Base CDI'!$H$4:$H$28,'Base CDI'!$J$4:$J$29,S1595,"Cubic","Extrapolate=Linear","MultiX=Average","Skip=True","Sort=True")</f>
        <v>13.216451441878601</v>
      </c>
      <c r="U1595" s="43">
        <f ca="1">_xll.BInterpol('Base CDI'!$H$4:$H$28,'Base CDI'!$I$4:$I$29,S1595,"Cubic","Extrapolate=Linear","MultiX=Average","Skip=True","Sort=True")</f>
        <v>13.209238731870917</v>
      </c>
    </row>
    <row r="1596" spans="16:21" x14ac:dyDescent="0.25">
      <c r="P1596" s="10">
        <v>36833</v>
      </c>
      <c r="Q1596">
        <v>5.7796960000000004</v>
      </c>
      <c r="S1596" s="42">
        <f t="shared" ca="1" si="30"/>
        <v>47616</v>
      </c>
      <c r="T1596" s="43">
        <f ca="1">_xll.BInterpol('Base CDI'!$H$4:$H$28,'Base CDI'!$J$4:$J$29,S1596,"Cubic","Extrapolate=Linear","MultiX=Average","Skip=True","Sort=True")</f>
        <v>13.216870230731327</v>
      </c>
      <c r="U1596" s="43">
        <f ca="1">_xll.BInterpol('Base CDI'!$H$4:$H$28,'Base CDI'!$I$4:$I$29,S1596,"Cubic","Extrapolate=Linear","MultiX=Average","Skip=True","Sort=True")</f>
        <v>13.209653668848789</v>
      </c>
    </row>
    <row r="1597" spans="16:21" x14ac:dyDescent="0.25">
      <c r="P1597" s="10">
        <v>36836</v>
      </c>
      <c r="Q1597">
        <v>5.783188</v>
      </c>
      <c r="S1597" s="42">
        <f t="shared" ca="1" si="30"/>
        <v>47617</v>
      </c>
      <c r="T1597" s="43">
        <f ca="1">_xll.BInterpol('Base CDI'!$H$4:$H$28,'Base CDI'!$J$4:$J$29,S1597,"Cubic","Extrapolate=Linear","MultiX=Average","Skip=True","Sort=True")</f>
        <v>13.217288753989436</v>
      </c>
      <c r="U1597" s="43">
        <f ca="1">_xll.BInterpol('Base CDI'!$H$4:$H$28,'Base CDI'!$I$4:$I$29,S1597,"Cubic","Extrapolate=Linear","MultiX=Average","Skip=True","Sort=True")</f>
        <v>13.210068605159709</v>
      </c>
    </row>
    <row r="1598" spans="16:21" x14ac:dyDescent="0.25">
      <c r="P1598" s="10">
        <v>36837</v>
      </c>
      <c r="Q1598">
        <v>5.7866739999999997</v>
      </c>
      <c r="S1598" s="42">
        <f t="shared" ca="1" si="30"/>
        <v>47618</v>
      </c>
      <c r="T1598" s="43">
        <f ca="1">_xll.BInterpol('Base CDI'!$H$4:$H$28,'Base CDI'!$J$4:$J$29,S1598,"Cubic","Extrapolate=Linear","MultiX=Average","Skip=True","Sort=True")</f>
        <v>13.2177070083095</v>
      </c>
      <c r="U1598" s="43">
        <f ca="1">_xll.BInterpol('Base CDI'!$H$4:$H$28,'Base CDI'!$I$4:$I$29,S1598,"Cubic","Extrapolate=Linear","MultiX=Average","Skip=True","Sort=True")</f>
        <v>13.210483541581036</v>
      </c>
    </row>
    <row r="1599" spans="16:21" x14ac:dyDescent="0.25">
      <c r="P1599" s="10">
        <v>36838</v>
      </c>
      <c r="Q1599">
        <v>5.7901660000000001</v>
      </c>
      <c r="S1599" s="42">
        <f t="shared" ca="1" si="30"/>
        <v>47619</v>
      </c>
      <c r="T1599" s="43">
        <f ca="1">_xll.BInterpol('Base CDI'!$H$4:$H$28,'Base CDI'!$J$4:$J$29,S1599,"Cubic","Extrapolate=Linear","MultiX=Average","Skip=True","Sort=True")</f>
        <v>13.218124990348096</v>
      </c>
      <c r="U1599" s="43">
        <f ca="1">_xll.BInterpol('Base CDI'!$H$4:$H$28,'Base CDI'!$I$4:$I$29,S1599,"Cubic","Extrapolate=Linear","MultiX=Average","Skip=True","Sort=True")</f>
        <v>13.210898478890128</v>
      </c>
    </row>
    <row r="1600" spans="16:21" x14ac:dyDescent="0.25">
      <c r="P1600" s="10">
        <v>36839</v>
      </c>
      <c r="Q1600">
        <v>5.7936690000000004</v>
      </c>
      <c r="S1600" s="42">
        <f t="shared" ca="1" si="30"/>
        <v>47620</v>
      </c>
      <c r="T1600" s="43">
        <f ca="1">_xll.BInterpol('Base CDI'!$H$4:$H$28,'Base CDI'!$J$4:$J$29,S1600,"Cubic","Extrapolate=Linear","MultiX=Average","Skip=True","Sort=True")</f>
        <v>13.218542696761805</v>
      </c>
      <c r="U1600" s="43">
        <f ca="1">_xll.BInterpol('Base CDI'!$H$4:$H$28,'Base CDI'!$I$4:$I$29,S1600,"Cubic","Extrapolate=Linear","MultiX=Average","Skip=True","Sort=True")</f>
        <v>13.211313417864348</v>
      </c>
    </row>
    <row r="1601" spans="16:21" x14ac:dyDescent="0.25">
      <c r="P1601" s="10">
        <v>36840</v>
      </c>
      <c r="Q1601">
        <v>5.7971750000000002</v>
      </c>
      <c r="S1601" s="42">
        <f t="shared" ca="1" si="30"/>
        <v>47621</v>
      </c>
      <c r="T1601" s="43">
        <f ca="1">_xll.BInterpol('Base CDI'!$H$4:$H$28,'Base CDI'!$J$4:$J$29,S1601,"Cubic","Extrapolate=Linear","MultiX=Average","Skip=True","Sort=True")</f>
        <v>13.218960124207197</v>
      </c>
      <c r="U1601" s="43">
        <f ca="1">_xll.BInterpol('Base CDI'!$H$4:$H$28,'Base CDI'!$I$4:$I$29,S1601,"Cubic","Extrapolate=Linear","MultiX=Average","Skip=True","Sort=True")</f>
        <v>13.211728359281054</v>
      </c>
    </row>
    <row r="1602" spans="16:21" x14ac:dyDescent="0.25">
      <c r="P1602" s="10">
        <v>36843</v>
      </c>
      <c r="Q1602">
        <v>5.8006849999999996</v>
      </c>
      <c r="S1602" s="42">
        <f t="shared" ca="1" si="30"/>
        <v>47622</v>
      </c>
      <c r="T1602" s="43">
        <f ca="1">_xll.BInterpol('Base CDI'!$H$4:$H$28,'Base CDI'!$J$4:$J$29,S1602,"Cubic","Extrapolate=Linear","MultiX=Average","Skip=True","Sort=True")</f>
        <v>13.219377269340852</v>
      </c>
      <c r="U1602" s="43">
        <f ca="1">_xll.BInterpol('Base CDI'!$H$4:$H$28,'Base CDI'!$I$4:$I$29,S1602,"Cubic","Extrapolate=Linear","MultiX=Average","Skip=True","Sort=True")</f>
        <v>13.212143303917605</v>
      </c>
    </row>
    <row r="1603" spans="16:21" x14ac:dyDescent="0.25">
      <c r="P1603" s="10">
        <v>36844</v>
      </c>
      <c r="Q1603">
        <v>5.8041980000000004</v>
      </c>
      <c r="S1603" s="42">
        <f t="shared" ca="1" si="30"/>
        <v>47623</v>
      </c>
      <c r="T1603" s="43">
        <f ca="1">_xll.BInterpol('Base CDI'!$H$4:$H$28,'Base CDI'!$J$4:$J$29,S1603,"Cubic","Extrapolate=Linear","MultiX=Average","Skip=True","Sort=True")</f>
        <v>13.219794128819343</v>
      </c>
      <c r="U1603" s="43">
        <f ca="1">_xll.BInterpol('Base CDI'!$H$4:$H$28,'Base CDI'!$I$4:$I$29,S1603,"Cubic","Extrapolate=Linear","MultiX=Average","Skip=True","Sort=True")</f>
        <v>13.212558252551363</v>
      </c>
    </row>
    <row r="1604" spans="16:21" x14ac:dyDescent="0.25">
      <c r="P1604" s="10">
        <v>36846</v>
      </c>
      <c r="Q1604">
        <v>5.8077139999999998</v>
      </c>
      <c r="S1604" s="42">
        <f t="shared" ca="1" si="30"/>
        <v>47624</v>
      </c>
      <c r="T1604" s="43">
        <f ca="1">_xll.BInterpol('Base CDI'!$H$4:$H$28,'Base CDI'!$J$4:$J$29,S1604,"Cubic","Extrapolate=Linear","MultiX=Average","Skip=True","Sort=True")</f>
        <v>13.220210699299249</v>
      </c>
      <c r="U1604" s="43">
        <f ca="1">_xll.BInterpol('Base CDI'!$H$4:$H$28,'Base CDI'!$I$4:$I$29,S1604,"Cubic","Extrapolate=Linear","MultiX=Average","Skip=True","Sort=True")</f>
        <v>13.212973205959686</v>
      </c>
    </row>
    <row r="1605" spans="16:21" x14ac:dyDescent="0.25">
      <c r="P1605" s="10">
        <v>36847</v>
      </c>
      <c r="Q1605">
        <v>5.8112329999999996</v>
      </c>
      <c r="S1605" s="42">
        <f t="shared" ca="1" si="30"/>
        <v>47625</v>
      </c>
      <c r="T1605" s="43">
        <f ca="1">_xll.BInterpol('Base CDI'!$H$4:$H$28,'Base CDI'!$J$4:$J$29,S1605,"Cubic","Extrapolate=Linear","MultiX=Average","Skip=True","Sort=True")</f>
        <v>13.220626977437146</v>
      </c>
      <c r="U1605" s="43">
        <f ca="1">_xll.BInterpol('Base CDI'!$H$4:$H$28,'Base CDI'!$I$4:$I$29,S1605,"Cubic","Extrapolate=Linear","MultiX=Average","Skip=True","Sort=True")</f>
        <v>13.213388164919936</v>
      </c>
    </row>
    <row r="1606" spans="16:21" x14ac:dyDescent="0.25">
      <c r="P1606" s="10">
        <v>36850</v>
      </c>
      <c r="Q1606">
        <v>5.814756</v>
      </c>
      <c r="S1606" s="42">
        <f t="shared" ca="1" si="30"/>
        <v>47626</v>
      </c>
      <c r="T1606" s="43">
        <f ca="1">_xll.BInterpol('Base CDI'!$H$4:$H$28,'Base CDI'!$J$4:$J$29,S1606,"Cubic","Extrapolate=Linear","MultiX=Average","Skip=True","Sort=True")</f>
        <v>13.22104295988961</v>
      </c>
      <c r="U1606" s="43">
        <f ca="1">_xll.BInterpol('Base CDI'!$H$4:$H$28,'Base CDI'!$I$4:$I$29,S1606,"Cubic","Extrapolate=Linear","MultiX=Average","Skip=True","Sort=True")</f>
        <v>13.21380313020947</v>
      </c>
    </row>
    <row r="1607" spans="16:21" x14ac:dyDescent="0.25">
      <c r="P1607" s="10">
        <v>36851</v>
      </c>
      <c r="Q1607">
        <v>5.8182790000000004</v>
      </c>
      <c r="S1607" s="42">
        <f t="shared" ca="1" si="30"/>
        <v>47627</v>
      </c>
      <c r="T1607" s="43">
        <f ca="1">_xll.BInterpol('Base CDI'!$H$4:$H$28,'Base CDI'!$J$4:$J$29,S1607,"Cubic","Extrapolate=Linear","MultiX=Average","Skip=True","Sort=True")</f>
        <v>13.221458643313216</v>
      </c>
      <c r="U1607" s="43">
        <f ca="1">_xll.BInterpol('Base CDI'!$H$4:$H$28,'Base CDI'!$I$4:$I$29,S1607,"Cubic","Extrapolate=Linear","MultiX=Average","Skip=True","Sort=True")</f>
        <v>13.214218102605651</v>
      </c>
    </row>
    <row r="1608" spans="16:21" x14ac:dyDescent="0.25">
      <c r="P1608" s="10">
        <v>36852</v>
      </c>
      <c r="Q1608">
        <v>5.8218050000000003</v>
      </c>
      <c r="S1608" s="42">
        <f t="shared" ca="1" si="30"/>
        <v>47628</v>
      </c>
      <c r="T1608" s="43">
        <f ca="1">_xll.BInterpol('Base CDI'!$H$4:$H$28,'Base CDI'!$J$4:$J$29,S1608,"Cubic","Extrapolate=Linear","MultiX=Average","Skip=True","Sort=True")</f>
        <v>13.221874024364542</v>
      </c>
      <c r="U1608" s="43">
        <f ca="1">_xll.BInterpol('Base CDI'!$H$4:$H$28,'Base CDI'!$I$4:$I$29,S1608,"Cubic","Extrapolate=Linear","MultiX=Average","Skip=True","Sort=True")</f>
        <v>13.214633082885836</v>
      </c>
    </row>
    <row r="1609" spans="16:21" x14ac:dyDescent="0.25">
      <c r="P1609" s="10">
        <v>36853</v>
      </c>
      <c r="Q1609">
        <v>5.8253180000000002</v>
      </c>
      <c r="S1609" s="42">
        <f t="shared" ca="1" si="30"/>
        <v>47629</v>
      </c>
      <c r="T1609" s="43">
        <f ca="1">_xll.BInterpol('Base CDI'!$H$4:$H$28,'Base CDI'!$J$4:$J$29,S1609,"Cubic","Extrapolate=Linear","MultiX=Average","Skip=True","Sort=True")</f>
        <v>13.222289099700163</v>
      </c>
      <c r="U1609" s="43">
        <f ca="1">_xll.BInterpol('Base CDI'!$H$4:$H$28,'Base CDI'!$I$4:$I$29,S1609,"Cubic","Extrapolate=Linear","MultiX=Average","Skip=True","Sort=True")</f>
        <v>13.215048071827386</v>
      </c>
    </row>
    <row r="1610" spans="16:21" x14ac:dyDescent="0.25">
      <c r="P1610" s="10">
        <v>36854</v>
      </c>
      <c r="Q1610">
        <v>5.8288330000000004</v>
      </c>
      <c r="S1610" s="42">
        <f t="shared" ca="1" si="30"/>
        <v>47630</v>
      </c>
      <c r="T1610" s="43">
        <f ca="1">_xll.BInterpol('Base CDI'!$H$4:$H$28,'Base CDI'!$J$4:$J$29,S1610,"Cubic","Extrapolate=Linear","MultiX=Average","Skip=True","Sort=True")</f>
        <v>13.222703865976655</v>
      </c>
      <c r="U1610" s="43">
        <f ca="1">_xll.BInterpol('Base CDI'!$H$4:$H$28,'Base CDI'!$I$4:$I$29,S1610,"Cubic","Extrapolate=Linear","MultiX=Average","Skip=True","Sort=True")</f>
        <v>13.21546307020766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1">S1610+1</f>
        <v>47631</v>
      </c>
      <c r="T1611" s="43">
        <f ca="1">_xll.BInterpol('Base CDI'!$H$4:$H$28,'Base CDI'!$J$4:$J$29,S1611,"Cubic","Extrapolate=Linear","MultiX=Average","Skip=True","Sort=True")</f>
        <v>13.223118319850593</v>
      </c>
      <c r="U1611" s="43">
        <f ca="1">_xll.BInterpol('Base CDI'!$H$4:$H$28,'Base CDI'!$I$4:$I$29,S1611,"Cubic","Extrapolate=Linear","MultiX=Average","Skip=True","Sort=True")</f>
        <v>13.215878078804021</v>
      </c>
    </row>
    <row r="1612" spans="16:21" x14ac:dyDescent="0.25">
      <c r="P1612" s="10">
        <v>36858</v>
      </c>
      <c r="Q1612">
        <v>5.8358650000000001</v>
      </c>
      <c r="S1612" s="42">
        <f t="shared" ca="1" si="31"/>
        <v>47632</v>
      </c>
      <c r="T1612" s="43">
        <f ca="1">_xll.BInterpol('Base CDI'!$H$4:$H$28,'Base CDI'!$J$4:$J$29,S1612,"Cubic","Extrapolate=Linear","MultiX=Average","Skip=True","Sort=True")</f>
        <v>13.223532457978557</v>
      </c>
      <c r="U1612" s="43">
        <f ca="1">_xll.BInterpol('Base CDI'!$H$4:$H$28,'Base CDI'!$I$4:$I$29,S1612,"Cubic","Extrapolate=Linear","MultiX=Average","Skip=True","Sort=True")</f>
        <v>13.216293098393825</v>
      </c>
    </row>
    <row r="1613" spans="16:21" x14ac:dyDescent="0.25">
      <c r="P1613" s="10">
        <v>36859</v>
      </c>
      <c r="Q1613">
        <v>5.839385</v>
      </c>
      <c r="S1613" s="42">
        <f t="shared" ca="1" si="31"/>
        <v>47633</v>
      </c>
      <c r="T1613" s="43">
        <f ca="1">_xll.BInterpol('Base CDI'!$H$4:$H$28,'Base CDI'!$J$4:$J$29,S1613,"Cubic","Extrapolate=Linear","MultiX=Average","Skip=True","Sort=True")</f>
        <v>13.22394627701712</v>
      </c>
      <c r="U1613" s="43">
        <f ca="1">_xll.BInterpol('Base CDI'!$H$4:$H$28,'Base CDI'!$I$4:$I$29,S1613,"Cubic","Extrapolate=Linear","MultiX=Average","Skip=True","Sort=True")</f>
        <v>13.216708129754434</v>
      </c>
    </row>
    <row r="1614" spans="16:21" x14ac:dyDescent="0.25">
      <c r="P1614" s="10">
        <v>36860</v>
      </c>
      <c r="Q1614">
        <v>5.8429010000000003</v>
      </c>
      <c r="S1614" s="42">
        <f t="shared" ca="1" si="31"/>
        <v>47634</v>
      </c>
      <c r="T1614" s="43">
        <f ca="1">_xll.BInterpol('Base CDI'!$H$4:$H$28,'Base CDI'!$J$4:$J$29,S1614,"Cubic","Extrapolate=Linear","MultiX=Average","Skip=True","Sort=True")</f>
        <v>13.22435977362286</v>
      </c>
      <c r="U1614" s="43">
        <f ca="1">_xll.BInterpol('Base CDI'!$H$4:$H$28,'Base CDI'!$I$4:$I$29,S1614,"Cubic","Extrapolate=Linear","MultiX=Average","Skip=True","Sort=True")</f>
        <v>13.217123173663207</v>
      </c>
    </row>
    <row r="1615" spans="16:21" x14ac:dyDescent="0.25">
      <c r="P1615" s="10">
        <v>36861</v>
      </c>
      <c r="Q1615">
        <v>5.8464150000000004</v>
      </c>
      <c r="S1615" s="42">
        <f t="shared" ca="1" si="31"/>
        <v>47635</v>
      </c>
      <c r="T1615" s="43">
        <f ca="1">_xll.BInterpol('Base CDI'!$H$4:$H$28,'Base CDI'!$J$4:$J$29,S1615,"Cubic","Extrapolate=Linear","MultiX=Average","Skip=True","Sort=True")</f>
        <v>13.224772944452353</v>
      </c>
      <c r="U1615" s="43">
        <f ca="1">_xll.BInterpol('Base CDI'!$H$4:$H$28,'Base CDI'!$I$4:$I$29,S1615,"Cubic","Extrapolate=Linear","MultiX=Average","Skip=True","Sort=True")</f>
        <v>13.217538230897505</v>
      </c>
    </row>
    <row r="1616" spans="16:21" x14ac:dyDescent="0.25">
      <c r="P1616" s="10">
        <v>36864</v>
      </c>
      <c r="Q1616">
        <v>5.849933</v>
      </c>
      <c r="S1616" s="42">
        <f t="shared" ca="1" si="31"/>
        <v>47636</v>
      </c>
      <c r="T1616" s="43">
        <f ca="1">_xll.BInterpol('Base CDI'!$H$4:$H$28,'Base CDI'!$J$4:$J$29,S1616,"Cubic","Extrapolate=Linear","MultiX=Average","Skip=True","Sort=True")</f>
        <v>13.225185786162173</v>
      </c>
      <c r="U1616" s="43">
        <f ca="1">_xll.BInterpol('Base CDI'!$H$4:$H$28,'Base CDI'!$I$4:$I$29,S1616,"Cubic","Extrapolate=Linear","MultiX=Average","Skip=True","Sort=True")</f>
        <v>13.217953302234685</v>
      </c>
    </row>
    <row r="1617" spans="16:21" x14ac:dyDescent="0.25">
      <c r="P1617" s="10">
        <v>36865</v>
      </c>
      <c r="Q1617">
        <v>5.8534519999999999</v>
      </c>
      <c r="S1617" s="42">
        <f t="shared" ca="1" si="31"/>
        <v>47637</v>
      </c>
      <c r="T1617" s="43">
        <f ca="1">_xll.BInterpol('Base CDI'!$H$4:$H$28,'Base CDI'!$J$4:$J$29,S1617,"Cubic","Extrapolate=Linear","MultiX=Average","Skip=True","Sort=True")</f>
        <v>13.225598295408899</v>
      </c>
      <c r="U1617" s="43">
        <f ca="1">_xll.BInterpol('Base CDI'!$H$4:$H$28,'Base CDI'!$I$4:$I$29,S1617,"Cubic","Extrapolate=Linear","MultiX=Average","Skip=True","Sort=True")</f>
        <v>13.218368388452111</v>
      </c>
    </row>
    <row r="1618" spans="16:21" x14ac:dyDescent="0.25">
      <c r="P1618" s="10">
        <v>36866</v>
      </c>
      <c r="Q1618">
        <v>5.8569719999999998</v>
      </c>
      <c r="S1618" s="42">
        <f t="shared" ca="1" si="31"/>
        <v>47638</v>
      </c>
      <c r="T1618" s="43">
        <f ca="1">_xll.BInterpol('Base CDI'!$H$4:$H$28,'Base CDI'!$J$4:$J$29,S1618,"Cubic","Extrapolate=Linear","MultiX=Average","Skip=True","Sort=True")</f>
        <v>13.226010468849106</v>
      </c>
      <c r="U1618" s="43">
        <f ca="1">_xll.BInterpol('Base CDI'!$H$4:$H$28,'Base CDI'!$I$4:$I$29,S1618,"Cubic","Extrapolate=Linear","MultiX=Average","Skip=True","Sort=True")</f>
        <v>13.218783490327139</v>
      </c>
    </row>
    <row r="1619" spans="16:21" x14ac:dyDescent="0.25">
      <c r="P1619" s="10">
        <v>36867</v>
      </c>
      <c r="Q1619">
        <v>5.860493</v>
      </c>
      <c r="S1619" s="42">
        <f t="shared" ca="1" si="31"/>
        <v>47639</v>
      </c>
      <c r="T1619" s="43">
        <f ca="1">_xll.BInterpol('Base CDI'!$H$4:$H$28,'Base CDI'!$J$4:$J$29,S1619,"Cubic","Extrapolate=Linear","MultiX=Average","Skip=True","Sort=True")</f>
        <v>13.226422303139371</v>
      </c>
      <c r="U1619" s="43">
        <f ca="1">_xll.BInterpol('Base CDI'!$H$4:$H$28,'Base CDI'!$I$4:$I$29,S1619,"Cubic","Extrapolate=Linear","MultiX=Average","Skip=True","Sort=True")</f>
        <v>13.219198608637132</v>
      </c>
    </row>
    <row r="1620" spans="16:21" x14ac:dyDescent="0.25">
      <c r="P1620" s="10">
        <v>36868</v>
      </c>
      <c r="Q1620">
        <v>5.8640140000000001</v>
      </c>
      <c r="S1620" s="42">
        <f t="shared" ca="1" si="31"/>
        <v>47640</v>
      </c>
      <c r="T1620" s="43">
        <f ca="1">_xll.BInterpol('Base CDI'!$H$4:$H$28,'Base CDI'!$J$4:$J$29,S1620,"Cubic","Extrapolate=Linear","MultiX=Average","Skip=True","Sort=True")</f>
        <v>13.226833794936269</v>
      </c>
      <c r="U1620" s="43">
        <f ca="1">_xll.BInterpol('Base CDI'!$H$4:$H$28,'Base CDI'!$I$4:$I$29,S1620,"Cubic","Extrapolate=Linear","MultiX=Average","Skip=True","Sort=True")</f>
        <v>13.219613744159448</v>
      </c>
    </row>
    <row r="1621" spans="16:21" x14ac:dyDescent="0.25">
      <c r="P1621" s="10">
        <v>36871</v>
      </c>
      <c r="Q1621">
        <v>5.8675369999999996</v>
      </c>
      <c r="S1621" s="42">
        <f t="shared" ca="1" si="31"/>
        <v>47641</v>
      </c>
      <c r="T1621" s="43">
        <f ca="1">_xll.BInterpol('Base CDI'!$H$4:$H$28,'Base CDI'!$J$4:$J$29,S1621,"Cubic","Extrapolate=Linear","MultiX=Average","Skip=True","Sort=True")</f>
        <v>13.227244940896377</v>
      </c>
      <c r="U1621" s="43">
        <f ca="1">_xll.BInterpol('Base CDI'!$H$4:$H$28,'Base CDI'!$I$4:$I$29,S1621,"Cubic","Extrapolate=Linear","MultiX=Average","Skip=True","Sort=True")</f>
        <v>13.220028897671446</v>
      </c>
    </row>
    <row r="1622" spans="16:21" x14ac:dyDescent="0.25">
      <c r="P1622" s="10">
        <v>36872</v>
      </c>
      <c r="Q1622">
        <v>5.8710589999999998</v>
      </c>
      <c r="S1622" s="42">
        <f t="shared" ca="1" si="31"/>
        <v>47642</v>
      </c>
      <c r="T1622" s="43">
        <f ca="1">_xll.BInterpol('Base CDI'!$H$4:$H$28,'Base CDI'!$J$4:$J$29,S1622,"Cubic","Extrapolate=Linear","MultiX=Average","Skip=True","Sort=True")</f>
        <v>13.227655737676269</v>
      </c>
      <c r="U1622" s="43">
        <f ca="1">_xll.BInterpol('Base CDI'!$H$4:$H$28,'Base CDI'!$I$4:$I$29,S1622,"Cubic","Extrapolate=Linear","MultiX=Average","Skip=True","Sort=True")</f>
        <v>13.220444069950489</v>
      </c>
    </row>
    <row r="1623" spans="16:21" x14ac:dyDescent="0.25">
      <c r="P1623" s="10">
        <v>36873</v>
      </c>
      <c r="Q1623">
        <v>5.8745830000000003</v>
      </c>
      <c r="S1623" s="42">
        <f t="shared" ca="1" si="31"/>
        <v>47643</v>
      </c>
      <c r="T1623" s="43">
        <f ca="1">_xll.BInterpol('Base CDI'!$H$4:$H$28,'Base CDI'!$J$4:$J$29,S1623,"Cubic","Extrapolate=Linear","MultiX=Average","Skip=True","Sort=True")</f>
        <v>13.228066181932524</v>
      </c>
      <c r="U1623" s="43">
        <f ca="1">_xll.BInterpol('Base CDI'!$H$4:$H$28,'Base CDI'!$I$4:$I$29,S1623,"Cubic","Extrapolate=Linear","MultiX=Average","Skip=True","Sort=True")</f>
        <v>13.220859261773933</v>
      </c>
    </row>
    <row r="1624" spans="16:21" x14ac:dyDescent="0.25">
      <c r="P1624" s="10">
        <v>36874</v>
      </c>
      <c r="Q1624">
        <v>5.8781059999999998</v>
      </c>
      <c r="S1624" s="42">
        <f t="shared" ca="1" si="31"/>
        <v>47644</v>
      </c>
      <c r="T1624" s="43">
        <f ca="1">_xll.BInterpol('Base CDI'!$H$4:$H$28,'Base CDI'!$J$4:$J$29,S1624,"Cubic","Extrapolate=Linear","MultiX=Average","Skip=True","Sort=True")</f>
        <v>13.228476270321718</v>
      </c>
      <c r="U1624" s="43">
        <f ca="1">_xll.BInterpol('Base CDI'!$H$4:$H$28,'Base CDI'!$I$4:$I$29,S1624,"Cubic","Extrapolate=Linear","MultiX=Average","Skip=True","Sort=True")</f>
        <v>13.221274473919141</v>
      </c>
    </row>
    <row r="1625" spans="16:21" x14ac:dyDescent="0.25">
      <c r="P1625" s="10">
        <v>36875</v>
      </c>
      <c r="Q1625">
        <v>5.8816290000000002</v>
      </c>
      <c r="S1625" s="42">
        <f t="shared" ca="1" si="31"/>
        <v>47645</v>
      </c>
      <c r="T1625" s="43">
        <f ca="1">_xll.BInterpol('Base CDI'!$H$4:$H$28,'Base CDI'!$J$4:$J$29,S1625,"Cubic","Extrapolate=Linear","MultiX=Average","Skip=True","Sort=True")</f>
        <v>13.228885999500427</v>
      </c>
      <c r="U1625" s="43">
        <f ca="1">_xll.BInterpol('Base CDI'!$H$4:$H$28,'Base CDI'!$I$4:$I$29,S1625,"Cubic","Extrapolate=Linear","MultiX=Average","Skip=True","Sort=True")</f>
        <v>13.22168970716347</v>
      </c>
    </row>
    <row r="1626" spans="16:21" x14ac:dyDescent="0.25">
      <c r="P1626" s="10">
        <v>36878</v>
      </c>
      <c r="Q1626">
        <v>5.8851550000000001</v>
      </c>
      <c r="S1626" s="42">
        <f t="shared" ca="1" si="31"/>
        <v>47646</v>
      </c>
      <c r="T1626" s="43">
        <f ca="1">_xll.BInterpol('Base CDI'!$H$4:$H$28,'Base CDI'!$J$4:$J$29,S1626,"Cubic","Extrapolate=Linear","MultiX=Average","Skip=True","Sort=True")</f>
        <v>13.229295366125227</v>
      </c>
      <c r="U1626" s="43">
        <f ca="1">_xll.BInterpol('Base CDI'!$H$4:$H$28,'Base CDI'!$I$4:$I$29,S1626,"Cubic","Extrapolate=Linear","MultiX=Average","Skip=True","Sort=True")</f>
        <v>13.222104962284284</v>
      </c>
    </row>
    <row r="1627" spans="16:21" x14ac:dyDescent="0.25">
      <c r="P1627" s="10">
        <v>36879</v>
      </c>
      <c r="Q1627">
        <v>5.8886779999999996</v>
      </c>
      <c r="S1627" s="42">
        <f t="shared" ca="1" si="31"/>
        <v>47647</v>
      </c>
      <c r="T1627" s="43">
        <f ca="1">_xll.BInterpol('Base CDI'!$H$4:$H$28,'Base CDI'!$J$4:$J$29,S1627,"Cubic","Extrapolate=Linear","MultiX=Average","Skip=True","Sort=True")</f>
        <v>13.229704366852692</v>
      </c>
      <c r="U1627" s="43">
        <f ca="1">_xll.BInterpol('Base CDI'!$H$4:$H$28,'Base CDI'!$I$4:$I$29,S1627,"Cubic","Extrapolate=Linear","MultiX=Average","Skip=True","Sort=True")</f>
        <v>13.222520240058939</v>
      </c>
    </row>
    <row r="1628" spans="16:21" x14ac:dyDescent="0.25">
      <c r="P1628" s="10">
        <v>36880</v>
      </c>
      <c r="Q1628">
        <v>5.8921999999999999</v>
      </c>
      <c r="S1628" s="42">
        <f t="shared" ca="1" si="31"/>
        <v>47648</v>
      </c>
      <c r="T1628" s="43">
        <f ca="1">_xll.BInterpol('Base CDI'!$H$4:$H$28,'Base CDI'!$J$4:$J$29,S1628,"Cubic","Extrapolate=Linear","MultiX=Average","Skip=True","Sort=True")</f>
        <v>13.230112998339401</v>
      </c>
      <c r="U1628" s="43">
        <f ca="1">_xll.BInterpol('Base CDI'!$H$4:$H$28,'Base CDI'!$I$4:$I$29,S1628,"Cubic","Extrapolate=Linear","MultiX=Average","Skip=True","Sort=True")</f>
        <v>13.222935541264796</v>
      </c>
    </row>
    <row r="1629" spans="16:21" x14ac:dyDescent="0.25">
      <c r="P1629" s="10">
        <v>36881</v>
      </c>
      <c r="Q1629">
        <v>5.8956749999999998</v>
      </c>
      <c r="S1629" s="42">
        <f t="shared" ca="1" si="31"/>
        <v>47649</v>
      </c>
      <c r="T1629" s="43">
        <f ca="1">_xll.BInterpol('Base CDI'!$H$4:$H$28,'Base CDI'!$J$4:$J$29,S1629,"Cubic","Extrapolate=Linear","MultiX=Average","Skip=True","Sort=True")</f>
        <v>13.230521257241929</v>
      </c>
      <c r="U1629" s="43">
        <f ca="1">_xll.BInterpol('Base CDI'!$H$4:$H$28,'Base CDI'!$I$4:$I$29,S1629,"Cubic","Extrapolate=Linear","MultiX=Average","Skip=True","Sort=True")</f>
        <v>13.223350866679215</v>
      </c>
    </row>
    <row r="1630" spans="16:21" x14ac:dyDescent="0.25">
      <c r="P1630" s="10">
        <v>36882</v>
      </c>
      <c r="Q1630">
        <v>5.8990960000000001</v>
      </c>
      <c r="S1630" s="42">
        <f t="shared" ca="1" si="31"/>
        <v>47650</v>
      </c>
      <c r="T1630" s="43">
        <f ca="1">_xll.BInterpol('Base CDI'!$H$4:$H$28,'Base CDI'!$J$4:$J$29,S1630,"Cubic","Extrapolate=Linear","MultiX=Average","Skip=True","Sort=True")</f>
        <v>13.230929140216853</v>
      </c>
      <c r="U1630" s="43">
        <f ca="1">_xll.BInterpol('Base CDI'!$H$4:$H$28,'Base CDI'!$I$4:$I$29,S1630,"Cubic","Extrapolate=Linear","MultiX=Average","Skip=True","Sort=True")</f>
        <v>13.223766217079557</v>
      </c>
    </row>
    <row r="1631" spans="16:21" x14ac:dyDescent="0.25">
      <c r="P1631" s="10">
        <v>36886</v>
      </c>
      <c r="Q1631">
        <v>5.9025169999999996</v>
      </c>
      <c r="S1631" s="42">
        <f t="shared" ca="1" si="31"/>
        <v>47651</v>
      </c>
      <c r="T1631" s="43">
        <f ca="1">_xll.BInterpol('Base CDI'!$H$4:$H$28,'Base CDI'!$J$4:$J$29,S1631,"Cubic","Extrapolate=Linear","MultiX=Average","Skip=True","Sort=True")</f>
        <v>13.231336643920748</v>
      </c>
      <c r="U1631" s="43">
        <f ca="1">_xll.BInterpol('Base CDI'!$H$4:$H$28,'Base CDI'!$I$4:$I$29,S1631,"Cubic","Extrapolate=Linear","MultiX=Average","Skip=True","Sort=True")</f>
        <v>13.224181593243181</v>
      </c>
    </row>
    <row r="1632" spans="16:21" x14ac:dyDescent="0.25">
      <c r="P1632" s="10">
        <v>36887</v>
      </c>
      <c r="Q1632">
        <v>5.9059379999999999</v>
      </c>
      <c r="S1632" s="42">
        <f t="shared" ca="1" si="31"/>
        <v>47652</v>
      </c>
      <c r="T1632" s="43">
        <f ca="1">_xll.BInterpol('Base CDI'!$H$4:$H$28,'Base CDI'!$J$4:$J$29,S1632,"Cubic","Extrapolate=Linear","MultiX=Average","Skip=True","Sort=True")</f>
        <v>13.231743765010192</v>
      </c>
      <c r="U1632" s="43">
        <f ca="1">_xll.BInterpol('Base CDI'!$H$4:$H$28,'Base CDI'!$I$4:$I$29,S1632,"Cubic","Extrapolate=Linear","MultiX=Average","Skip=True","Sort=True")</f>
        <v>13.224596995947445</v>
      </c>
    </row>
    <row r="1633" spans="16:21" x14ac:dyDescent="0.25">
      <c r="P1633" s="10">
        <v>36888</v>
      </c>
      <c r="Q1633">
        <v>5.9093559999999998</v>
      </c>
      <c r="S1633" s="42">
        <f t="shared" ca="1" si="31"/>
        <v>47653</v>
      </c>
      <c r="T1633" s="43">
        <f ca="1">_xll.BInterpol('Base CDI'!$H$4:$H$28,'Base CDI'!$J$4:$J$29,S1633,"Cubic","Extrapolate=Linear","MultiX=Average","Skip=True","Sort=True")</f>
        <v>13.23215050014176</v>
      </c>
      <c r="U1633" s="43">
        <f ca="1">_xll.BInterpol('Base CDI'!$H$4:$H$28,'Base CDI'!$I$4:$I$29,S1633,"Cubic","Extrapolate=Linear","MultiX=Average","Skip=True","Sort=True")</f>
        <v>13.225012425969711</v>
      </c>
    </row>
    <row r="1634" spans="16:21" x14ac:dyDescent="0.25">
      <c r="P1634" s="10">
        <v>36889</v>
      </c>
      <c r="Q1634">
        <v>5.9127809999999998</v>
      </c>
      <c r="S1634" s="42">
        <f t="shared" ca="1" si="31"/>
        <v>47654</v>
      </c>
      <c r="T1634" s="43">
        <f ca="1">_xll.BInterpol('Base CDI'!$H$4:$H$28,'Base CDI'!$J$4:$J$29,S1634,"Cubic","Extrapolate=Linear","MultiX=Average","Skip=True","Sort=True")</f>
        <v>13.232556845972029</v>
      </c>
      <c r="U1634" s="43">
        <f ca="1">_xll.BInterpol('Base CDI'!$H$4:$H$28,'Base CDI'!$I$4:$I$29,S1634,"Cubic","Extrapolate=Linear","MultiX=Average","Skip=True","Sort=True")</f>
        <v>13.225427884087338</v>
      </c>
    </row>
    <row r="1635" spans="16:21" x14ac:dyDescent="0.25">
      <c r="P1635" s="10">
        <v>36893</v>
      </c>
      <c r="Q1635">
        <v>5.9162080000000001</v>
      </c>
      <c r="S1635" s="42">
        <f t="shared" ca="1" si="31"/>
        <v>47655</v>
      </c>
      <c r="T1635" s="43">
        <f ca="1">_xll.BInterpol('Base CDI'!$H$4:$H$28,'Base CDI'!$J$4:$J$29,S1635,"Cubic","Extrapolate=Linear","MultiX=Average","Skip=True","Sort=True")</f>
        <v>13.232962799157574</v>
      </c>
      <c r="U1635" s="43">
        <f ca="1">_xll.BInterpol('Base CDI'!$H$4:$H$28,'Base CDI'!$I$4:$I$29,S1635,"Cubic","Extrapolate=Linear","MultiX=Average","Skip=True","Sort=True")</f>
        <v>13.225843371077687</v>
      </c>
    </row>
    <row r="1636" spans="16:21" x14ac:dyDescent="0.25">
      <c r="P1636" s="10">
        <v>36894</v>
      </c>
      <c r="Q1636">
        <v>5.9196390000000001</v>
      </c>
      <c r="S1636" s="42">
        <f t="shared" ca="1" si="31"/>
        <v>47656</v>
      </c>
      <c r="T1636" s="43">
        <f ca="1">_xll.BInterpol('Base CDI'!$H$4:$H$28,'Base CDI'!$J$4:$J$29,S1636,"Cubic","Extrapolate=Linear","MultiX=Average","Skip=True","Sort=True")</f>
        <v>13.233368356354971</v>
      </c>
      <c r="U1636" s="43">
        <f ca="1">_xll.BInterpol('Base CDI'!$H$4:$H$28,'Base CDI'!$I$4:$I$29,S1636,"Cubic","Extrapolate=Linear","MultiX=Average","Skip=True","Sort=True")</f>
        <v>13.226258887718116</v>
      </c>
    </row>
    <row r="1637" spans="16:21" x14ac:dyDescent="0.25">
      <c r="P1637" s="10">
        <v>36895</v>
      </c>
      <c r="Q1637">
        <v>5.9230650000000002</v>
      </c>
      <c r="S1637" s="42">
        <f t="shared" ca="1" si="31"/>
        <v>47657</v>
      </c>
      <c r="T1637" s="43">
        <f ca="1">_xll.BInterpol('Base CDI'!$H$4:$H$28,'Base CDI'!$J$4:$J$29,S1637,"Cubic","Extrapolate=Linear","MultiX=Average","Skip=True","Sort=True")</f>
        <v>13.233773514220799</v>
      </c>
      <c r="U1637" s="43">
        <f ca="1">_xll.BInterpol('Base CDI'!$H$4:$H$28,'Base CDI'!$I$4:$I$29,S1637,"Cubic","Extrapolate=Linear","MultiX=Average","Skip=True","Sort=True")</f>
        <v>13.226674434785986</v>
      </c>
    </row>
    <row r="1638" spans="16:21" x14ac:dyDescent="0.25">
      <c r="P1638" s="10">
        <v>36896</v>
      </c>
      <c r="Q1638">
        <v>5.9264919999999996</v>
      </c>
      <c r="S1638" s="42">
        <f t="shared" ca="1" si="31"/>
        <v>47658</v>
      </c>
      <c r="T1638" s="43">
        <f ca="1">_xll.BInterpol('Base CDI'!$H$4:$H$28,'Base CDI'!$J$4:$J$29,S1638,"Cubic","Extrapolate=Linear","MultiX=Average","Skip=True","Sort=True")</f>
        <v>13.234178269411631</v>
      </c>
      <c r="U1638" s="43">
        <f ca="1">_xll.BInterpol('Base CDI'!$H$4:$H$28,'Base CDI'!$I$4:$I$29,S1638,"Cubic","Extrapolate=Linear","MultiX=Average","Skip=True","Sort=True")</f>
        <v>13.227090013058657</v>
      </c>
    </row>
    <row r="1639" spans="16:21" x14ac:dyDescent="0.25">
      <c r="P1639" s="10">
        <v>36899</v>
      </c>
      <c r="Q1639">
        <v>5.9299229999999996</v>
      </c>
      <c r="S1639" s="42">
        <f t="shared" ca="1" si="31"/>
        <v>47659</v>
      </c>
      <c r="T1639" s="43">
        <f ca="1">_xll.BInterpol('Base CDI'!$H$4:$H$28,'Base CDI'!$J$4:$J$29,S1639,"Cubic","Extrapolate=Linear","MultiX=Average","Skip=True","Sort=True")</f>
        <v>13.234582618584044</v>
      </c>
      <c r="U1639" s="43">
        <f ca="1">_xll.BInterpol('Base CDI'!$H$4:$H$28,'Base CDI'!$I$4:$I$29,S1639,"Cubic","Extrapolate=Linear","MultiX=Average","Skip=True","Sort=True")</f>
        <v>13.227505623313489</v>
      </c>
    </row>
    <row r="1640" spans="16:21" x14ac:dyDescent="0.25">
      <c r="P1640" s="10">
        <v>36900</v>
      </c>
      <c r="Q1640">
        <v>5.9333530000000003</v>
      </c>
      <c r="S1640" s="42">
        <f t="shared" ca="1" si="31"/>
        <v>47660</v>
      </c>
      <c r="T1640" s="43">
        <f ca="1">_xll.BInterpol('Base CDI'!$H$4:$H$28,'Base CDI'!$J$4:$J$29,S1640,"Cubic","Extrapolate=Linear","MultiX=Average","Skip=True","Sort=True")</f>
        <v>13.234986558394613</v>
      </c>
      <c r="U1640" s="43">
        <f ca="1">_xll.BInterpol('Base CDI'!$H$4:$H$28,'Base CDI'!$I$4:$I$29,S1640,"Cubic","Extrapolate=Linear","MultiX=Average","Skip=True","Sort=True")</f>
        <v>13.22792126632784</v>
      </c>
    </row>
    <row r="1641" spans="16:21" x14ac:dyDescent="0.25">
      <c r="P1641" s="10">
        <v>36901</v>
      </c>
      <c r="Q1641">
        <v>5.9367859999999997</v>
      </c>
      <c r="S1641" s="42">
        <f t="shared" ca="1" si="31"/>
        <v>47661</v>
      </c>
      <c r="T1641" s="43">
        <f ca="1">_xll.BInterpol('Base CDI'!$H$4:$H$28,'Base CDI'!$J$4:$J$29,S1641,"Cubic","Extrapolate=Linear","MultiX=Average","Skip=True","Sort=True")</f>
        <v>13.235390085499919</v>
      </c>
      <c r="U1641" s="43">
        <f ca="1">_xll.BInterpol('Base CDI'!$H$4:$H$28,'Base CDI'!$I$4:$I$29,S1641,"Cubic","Extrapolate=Linear","MultiX=Average","Skip=True","Sort=True")</f>
        <v>13.228336942879073</v>
      </c>
    </row>
    <row r="1642" spans="16:21" x14ac:dyDescent="0.25">
      <c r="P1642" s="10">
        <v>36902</v>
      </c>
      <c r="Q1642">
        <v>5.9402080000000002</v>
      </c>
      <c r="S1642" s="42">
        <f t="shared" ca="1" si="31"/>
        <v>47662</v>
      </c>
      <c r="T1642" s="43">
        <f ca="1">_xll.BInterpol('Base CDI'!$H$4:$H$28,'Base CDI'!$J$4:$J$29,S1642,"Cubic","Extrapolate=Linear","MultiX=Average","Skip=True","Sort=True")</f>
        <v>13.235793196556534</v>
      </c>
      <c r="U1642" s="43">
        <f ca="1">_xll.BInterpol('Base CDI'!$H$4:$H$28,'Base CDI'!$I$4:$I$29,S1642,"Cubic","Extrapolate=Linear","MultiX=Average","Skip=True","Sort=True")</f>
        <v>13.228752653744545</v>
      </c>
    </row>
    <row r="1643" spans="16:21" x14ac:dyDescent="0.25">
      <c r="P1643" s="10">
        <v>36903</v>
      </c>
      <c r="Q1643">
        <v>5.9436280000000004</v>
      </c>
      <c r="S1643" s="42">
        <f t="shared" ca="1" si="31"/>
        <v>47663</v>
      </c>
      <c r="T1643" s="43">
        <f ca="1">_xll.BInterpol('Base CDI'!$H$4:$H$28,'Base CDI'!$J$4:$J$29,S1643,"Cubic","Extrapolate=Linear","MultiX=Average","Skip=True","Sort=True")</f>
        <v>13.236195888221035</v>
      </c>
      <c r="U1643" s="43">
        <f ca="1">_xll.BInterpol('Base CDI'!$H$4:$H$28,'Base CDI'!$I$4:$I$29,S1643,"Cubic","Extrapolate=Linear","MultiX=Average","Skip=True","Sort=True")</f>
        <v>13.229168399701617</v>
      </c>
    </row>
    <row r="1644" spans="16:21" x14ac:dyDescent="0.25">
      <c r="P1644" s="10">
        <v>36906</v>
      </c>
      <c r="Q1644">
        <v>5.9470460000000003</v>
      </c>
      <c r="S1644" s="42">
        <f t="shared" ca="1" si="31"/>
        <v>47664</v>
      </c>
      <c r="T1644" s="43">
        <f ca="1">_xll.BInterpol('Base CDI'!$H$4:$H$28,'Base CDI'!$J$4:$J$29,S1644,"Cubic","Extrapolate=Linear","MultiX=Average","Skip=True","Sort=True")</f>
        <v>13.236598157149999</v>
      </c>
      <c r="U1644" s="43">
        <f ca="1">_xll.BInterpol('Base CDI'!$H$4:$H$28,'Base CDI'!$I$4:$I$29,S1644,"Cubic","Extrapolate=Linear","MultiX=Average","Skip=True","Sort=True")</f>
        <v>13.229584181527649</v>
      </c>
    </row>
    <row r="1645" spans="16:21" x14ac:dyDescent="0.25">
      <c r="P1645" s="10">
        <v>36907</v>
      </c>
      <c r="Q1645">
        <v>5.9504640000000002</v>
      </c>
      <c r="S1645" s="42">
        <f t="shared" ca="1" si="31"/>
        <v>47665</v>
      </c>
      <c r="T1645" s="43">
        <f ca="1">_xll.BInterpol('Base CDI'!$H$4:$H$28,'Base CDI'!$J$4:$J$29,S1645,"Cubic","Extrapolate=Linear","MultiX=Average","Skip=True","Sort=True")</f>
        <v>13.237</v>
      </c>
      <c r="U1645" s="43">
        <f ca="1">_xll.BInterpol('Base CDI'!$H$4:$H$28,'Base CDI'!$I$4:$I$29,S1645,"Cubic","Extrapolate=Linear","MultiX=Average","Skip=True","Sort=True")</f>
        <v>13.23</v>
      </c>
    </row>
    <row r="1646" spans="16:21" x14ac:dyDescent="0.25">
      <c r="P1646" s="10">
        <v>36908</v>
      </c>
      <c r="Q1646">
        <v>5.9538859999999998</v>
      </c>
      <c r="S1646" s="42">
        <f t="shared" ca="1" si="31"/>
        <v>47666</v>
      </c>
      <c r="T1646" s="43">
        <f ca="1">_xll.BInterpol('Base CDI'!$H$4:$H$28,'Base CDI'!$J$4:$J$29,S1646,"Cubic","Extrapolate=Linear","MultiX=Average","Skip=True","Sort=True")</f>
        <v>13.237401414150243</v>
      </c>
      <c r="U1646" s="43">
        <f ca="1">_xll.BInterpol('Base CDI'!$H$4:$H$28,'Base CDI'!$I$4:$I$29,S1646,"Cubic","Extrapolate=Linear","MultiX=Average","Skip=True","Sort=True")</f>
        <v>13.23041585536053</v>
      </c>
    </row>
    <row r="1647" spans="16:21" x14ac:dyDescent="0.25">
      <c r="P1647" s="10">
        <v>36909</v>
      </c>
      <c r="Q1647">
        <v>5.9572469999999997</v>
      </c>
      <c r="S1647" s="42">
        <f t="shared" ca="1" si="31"/>
        <v>47667</v>
      </c>
      <c r="T1647" s="43">
        <f ca="1">_xll.BInterpol('Base CDI'!$H$4:$H$28,'Base CDI'!$J$4:$J$29,S1647,"Cubic","Extrapolate=Linear","MultiX=Average","Skip=True","Sort=True")</f>
        <v>13.237802399870436</v>
      </c>
      <c r="U1647" s="43">
        <f ca="1">_xll.BInterpol('Base CDI'!$H$4:$H$28,'Base CDI'!$I$4:$I$29,S1647,"Cubic","Extrapolate=Linear","MultiX=Average","Skip=True","Sort=True")</f>
        <v>13.230831745709091</v>
      </c>
    </row>
    <row r="1648" spans="16:21" x14ac:dyDescent="0.25">
      <c r="P1648" s="10">
        <v>36910</v>
      </c>
      <c r="Q1648">
        <v>5.9605930000000003</v>
      </c>
      <c r="S1648" s="42">
        <f t="shared" ca="1" si="31"/>
        <v>47668</v>
      </c>
      <c r="T1648" s="43">
        <f ca="1">_xll.BInterpol('Base CDI'!$H$4:$H$28,'Base CDI'!$J$4:$J$29,S1648,"Cubic","Extrapolate=Linear","MultiX=Average","Skip=True","Sort=True")</f>
        <v>13.238202958152913</v>
      </c>
      <c r="U1648" s="43">
        <f ca="1">_xll.BInterpol('Base CDI'!$H$4:$H$28,'Base CDI'!$I$4:$I$29,S1648,"Cubic","Extrapolate=Linear","MultiX=Average","Skip=True","Sort=True")</f>
        <v>13.231247668610038</v>
      </c>
    </row>
    <row r="1649" spans="16:21" x14ac:dyDescent="0.25">
      <c r="P1649" s="10">
        <v>36913</v>
      </c>
      <c r="Q1649">
        <v>5.9639410000000002</v>
      </c>
      <c r="S1649" s="42">
        <f t="shared" ca="1" si="31"/>
        <v>47669</v>
      </c>
      <c r="T1649" s="43">
        <f ca="1">_xll.BInterpol('Base CDI'!$H$4:$H$28,'Base CDI'!$J$4:$J$29,S1649,"Cubic","Extrapolate=Linear","MultiX=Average","Skip=True","Sort=True")</f>
        <v>13.23860308999001</v>
      </c>
      <c r="U1649" s="43">
        <f ca="1">_xll.BInterpol('Base CDI'!$H$4:$H$28,'Base CDI'!$I$4:$I$29,S1649,"Cubic","Extrapolate=Linear","MultiX=Average","Skip=True","Sort=True")</f>
        <v>13.231663621627721</v>
      </c>
    </row>
    <row r="1650" spans="16:21" x14ac:dyDescent="0.25">
      <c r="P1650" s="10">
        <v>36914</v>
      </c>
      <c r="Q1650">
        <v>5.9672859999999996</v>
      </c>
      <c r="S1650" s="42">
        <f t="shared" ca="1" si="31"/>
        <v>47670</v>
      </c>
      <c r="T1650" s="43">
        <f ca="1">_xll.BInterpol('Base CDI'!$H$4:$H$28,'Base CDI'!$J$4:$J$29,S1650,"Cubic","Extrapolate=Linear","MultiX=Average","Skip=True","Sort=True")</f>
        <v>13.239002796374058</v>
      </c>
      <c r="U1650" s="43">
        <f ca="1">_xll.BInterpol('Base CDI'!$H$4:$H$28,'Base CDI'!$I$4:$I$29,S1650,"Cubic","Extrapolate=Linear","MultiX=Average","Skip=True","Sort=True")</f>
        <v>13.232079602326493</v>
      </c>
    </row>
    <row r="1651" spans="16:21" x14ac:dyDescent="0.25">
      <c r="P1651" s="10">
        <v>36915</v>
      </c>
      <c r="Q1651">
        <v>5.9706270000000004</v>
      </c>
      <c r="S1651" s="42">
        <f t="shared" ca="1" si="31"/>
        <v>47671</v>
      </c>
      <c r="T1651" s="43">
        <f ca="1">_xll.BInterpol('Base CDI'!$H$4:$H$28,'Base CDI'!$J$4:$J$29,S1651,"Cubic","Extrapolate=Linear","MultiX=Average","Skip=True","Sort=True")</f>
        <v>13.239402078297395</v>
      </c>
      <c r="U1651" s="43">
        <f ca="1">_xll.BInterpol('Base CDI'!$H$4:$H$28,'Base CDI'!$I$4:$I$29,S1651,"Cubic","Extrapolate=Linear","MultiX=Average","Skip=True","Sort=True")</f>
        <v>13.232495608270707</v>
      </c>
    </row>
    <row r="1652" spans="16:21" x14ac:dyDescent="0.25">
      <c r="P1652" s="10">
        <v>36916</v>
      </c>
      <c r="Q1652">
        <v>5.9739750000000003</v>
      </c>
      <c r="S1652" s="42">
        <f t="shared" ca="1" si="31"/>
        <v>47672</v>
      </c>
      <c r="T1652" s="43">
        <f ca="1">_xll.BInterpol('Base CDI'!$H$4:$H$28,'Base CDI'!$J$4:$J$29,S1652,"Cubic","Extrapolate=Linear","MultiX=Average","Skip=True","Sort=True")</f>
        <v>13.239800936752355</v>
      </c>
      <c r="U1652" s="43">
        <f ca="1">_xll.BInterpol('Base CDI'!$H$4:$H$28,'Base CDI'!$I$4:$I$29,S1652,"Cubic","Extrapolate=Linear","MultiX=Average","Skip=True","Sort=True")</f>
        <v>13.232911637024715</v>
      </c>
    </row>
    <row r="1653" spans="16:21" x14ac:dyDescent="0.25">
      <c r="P1653" s="10">
        <v>36917</v>
      </c>
      <c r="Q1653">
        <v>5.9773259999999997</v>
      </c>
      <c r="S1653" s="42">
        <f t="shared" ca="1" si="31"/>
        <v>47673</v>
      </c>
      <c r="T1653" s="43">
        <f ca="1">_xll.BInterpol('Base CDI'!$H$4:$H$28,'Base CDI'!$J$4:$J$29,S1653,"Cubic","Extrapolate=Linear","MultiX=Average","Skip=True","Sort=True")</f>
        <v>13.240199372731272</v>
      </c>
      <c r="U1653" s="43">
        <f ca="1">_xll.BInterpol('Base CDI'!$H$4:$H$28,'Base CDI'!$I$4:$I$29,S1653,"Cubic","Extrapolate=Linear","MultiX=Average","Skip=True","Sort=True")</f>
        <v>13.233327686152869</v>
      </c>
    </row>
    <row r="1654" spans="16:21" x14ac:dyDescent="0.25">
      <c r="P1654" s="10">
        <v>36920</v>
      </c>
      <c r="Q1654">
        <v>5.9806670000000004</v>
      </c>
      <c r="S1654" s="42">
        <f t="shared" ca="1" si="31"/>
        <v>47674</v>
      </c>
      <c r="T1654" s="43">
        <f ca="1">_xll.BInterpol('Base CDI'!$H$4:$H$28,'Base CDI'!$J$4:$J$29,S1654,"Cubic","Extrapolate=Linear","MultiX=Average","Skip=True","Sort=True")</f>
        <v>13.240597387226481</v>
      </c>
      <c r="U1654" s="43">
        <f ca="1">_xll.BInterpol('Base CDI'!$H$4:$H$28,'Base CDI'!$I$4:$I$29,S1654,"Cubic","Extrapolate=Linear","MultiX=Average","Skip=True","Sort=True")</f>
        <v>13.233743753219523</v>
      </c>
    </row>
    <row r="1655" spans="16:21" x14ac:dyDescent="0.25">
      <c r="P1655" s="10">
        <v>36921</v>
      </c>
      <c r="Q1655">
        <v>5.9840030000000004</v>
      </c>
      <c r="S1655" s="42">
        <f t="shared" ca="1" si="31"/>
        <v>47675</v>
      </c>
      <c r="T1655" s="43">
        <f ca="1">_xll.BInterpol('Base CDI'!$H$4:$H$28,'Base CDI'!$J$4:$J$29,S1655,"Cubic","Extrapolate=Linear","MultiX=Average","Skip=True","Sort=True")</f>
        <v>13.240994981230317</v>
      </c>
      <c r="U1655" s="43">
        <f ca="1">_xll.BInterpol('Base CDI'!$H$4:$H$28,'Base CDI'!$I$4:$I$29,S1655,"Cubic","Extrapolate=Linear","MultiX=Average","Skip=True","Sort=True")</f>
        <v>13.234159835789029</v>
      </c>
    </row>
    <row r="1656" spans="16:21" x14ac:dyDescent="0.25">
      <c r="P1656" s="10">
        <v>36922</v>
      </c>
      <c r="Q1656">
        <v>5.9873390000000004</v>
      </c>
      <c r="S1656" s="42">
        <f t="shared" ca="1" si="31"/>
        <v>47676</v>
      </c>
      <c r="T1656" s="43">
        <f ca="1">_xll.BInterpol('Base CDI'!$H$4:$H$28,'Base CDI'!$J$4:$J$29,S1656,"Cubic","Extrapolate=Linear","MultiX=Average","Skip=True","Sort=True")</f>
        <v>13.241392155735113</v>
      </c>
      <c r="U1656" s="43">
        <f ca="1">_xll.BInterpol('Base CDI'!$H$4:$H$28,'Base CDI'!$I$4:$I$29,S1656,"Cubic","Extrapolate=Linear","MultiX=Average","Skip=True","Sort=True")</f>
        <v>13.234575931425738</v>
      </c>
    </row>
    <row r="1657" spans="16:21" x14ac:dyDescent="0.25">
      <c r="P1657" s="10">
        <v>36923</v>
      </c>
      <c r="Q1657">
        <v>5.9906689999999996</v>
      </c>
      <c r="S1657" s="42">
        <f t="shared" ca="1" si="31"/>
        <v>47677</v>
      </c>
      <c r="T1657" s="43">
        <f ca="1">_xll.BInterpol('Base CDI'!$H$4:$H$28,'Base CDI'!$J$4:$J$29,S1657,"Cubic","Extrapolate=Linear","MultiX=Average","Skip=True","Sort=True")</f>
        <v>13.241788911733206</v>
      </c>
      <c r="U1657" s="43">
        <f ca="1">_xll.BInterpol('Base CDI'!$H$4:$H$28,'Base CDI'!$I$4:$I$29,S1657,"Cubic","Extrapolate=Linear","MultiX=Average","Skip=True","Sort=True")</f>
        <v>13.234992037694003</v>
      </c>
    </row>
    <row r="1658" spans="16:21" x14ac:dyDescent="0.25">
      <c r="P1658" s="10">
        <v>36924</v>
      </c>
      <c r="Q1658">
        <v>5.9939989999999996</v>
      </c>
      <c r="S1658" s="42">
        <f t="shared" ca="1" si="31"/>
        <v>47678</v>
      </c>
      <c r="T1658" s="43">
        <f ca="1">_xll.BInterpol('Base CDI'!$H$4:$H$28,'Base CDI'!$J$4:$J$29,S1658,"Cubic","Extrapolate=Linear","MultiX=Average","Skip=True","Sort=True")</f>
        <v>13.242185250216929</v>
      </c>
      <c r="U1658" s="43">
        <f ca="1">_xll.BInterpol('Base CDI'!$H$4:$H$28,'Base CDI'!$I$4:$I$29,S1658,"Cubic","Extrapolate=Linear","MultiX=Average","Skip=True","Sort=True")</f>
        <v>13.235408152158177</v>
      </c>
    </row>
    <row r="1659" spans="16:21" x14ac:dyDescent="0.25">
      <c r="P1659" s="10">
        <v>36927</v>
      </c>
      <c r="Q1659">
        <v>5.9973280000000004</v>
      </c>
      <c r="S1659" s="42">
        <f t="shared" ca="1" si="31"/>
        <v>47679</v>
      </c>
      <c r="T1659" s="43">
        <f ca="1">_xll.BInterpol('Base CDI'!$H$4:$H$28,'Base CDI'!$J$4:$J$29,S1659,"Cubic","Extrapolate=Linear","MultiX=Average","Skip=True","Sort=True")</f>
        <v>13.242581172178618</v>
      </c>
      <c r="U1659" s="43">
        <f ca="1">_xll.BInterpol('Base CDI'!$H$4:$H$28,'Base CDI'!$I$4:$I$29,S1659,"Cubic","Extrapolate=Linear","MultiX=Average","Skip=True","Sort=True")</f>
        <v>13.235824272382613</v>
      </c>
    </row>
    <row r="1660" spans="16:21" x14ac:dyDescent="0.25">
      <c r="P1660" s="10">
        <v>36928</v>
      </c>
      <c r="Q1660">
        <v>6.0006640000000004</v>
      </c>
      <c r="S1660" s="42">
        <f t="shared" ca="1" si="31"/>
        <v>47680</v>
      </c>
      <c r="T1660" s="43">
        <f ca="1">_xll.BInterpol('Base CDI'!$H$4:$H$28,'Base CDI'!$J$4:$J$29,S1660,"Cubic","Extrapolate=Linear","MultiX=Average","Skip=True","Sort=True")</f>
        <v>13.242976678610605</v>
      </c>
      <c r="U1660" s="43">
        <f ca="1">_xll.BInterpol('Base CDI'!$H$4:$H$28,'Base CDI'!$I$4:$I$29,S1660,"Cubic","Extrapolate=Linear","MultiX=Average","Skip=True","Sort=True")</f>
        <v>13.236240395931663</v>
      </c>
    </row>
    <row r="1661" spans="16:21" x14ac:dyDescent="0.25">
      <c r="P1661" s="10">
        <v>36929</v>
      </c>
      <c r="Q1661">
        <v>6.004003</v>
      </c>
      <c r="S1661" s="42">
        <f t="shared" ca="1" si="31"/>
        <v>47681</v>
      </c>
      <c r="T1661" s="43">
        <f ca="1">_xll.BInterpol('Base CDI'!$H$4:$H$28,'Base CDI'!$J$4:$J$29,S1661,"Cubic","Extrapolate=Linear","MultiX=Average","Skip=True","Sort=True")</f>
        <v>13.243371770505227</v>
      </c>
      <c r="U1661" s="43">
        <f ca="1">_xll.BInterpol('Base CDI'!$H$4:$H$28,'Base CDI'!$I$4:$I$29,S1661,"Cubic","Extrapolate=Linear","MultiX=Average","Skip=True","Sort=True")</f>
        <v>13.236656520369678</v>
      </c>
    </row>
    <row r="1662" spans="16:21" x14ac:dyDescent="0.25">
      <c r="P1662" s="10">
        <v>36930</v>
      </c>
      <c r="Q1662">
        <v>6.0073499999999997</v>
      </c>
      <c r="S1662" s="42">
        <f t="shared" ca="1" si="31"/>
        <v>47682</v>
      </c>
      <c r="T1662" s="43">
        <f ca="1">_xll.BInterpol('Base CDI'!$H$4:$H$28,'Base CDI'!$J$4:$J$29,S1662,"Cubic","Extrapolate=Linear","MultiX=Average","Skip=True","Sort=True")</f>
        <v>13.243766448854819</v>
      </c>
      <c r="U1662" s="43">
        <f ca="1">_xll.BInterpol('Base CDI'!$H$4:$H$28,'Base CDI'!$I$4:$I$29,S1662,"Cubic","Extrapolate=Linear","MultiX=Average","Skip=True","Sort=True")</f>
        <v>13.237072643261012</v>
      </c>
    </row>
    <row r="1663" spans="16:21" x14ac:dyDescent="0.25">
      <c r="P1663" s="10">
        <v>36931</v>
      </c>
      <c r="Q1663">
        <v>6.0107039999999996</v>
      </c>
      <c r="S1663" s="42">
        <f t="shared" ca="1" si="31"/>
        <v>47683</v>
      </c>
      <c r="T1663" s="43">
        <f ca="1">_xll.BInterpol('Base CDI'!$H$4:$H$28,'Base CDI'!$J$4:$J$29,S1663,"Cubic","Extrapolate=Linear","MultiX=Average","Skip=True","Sort=True")</f>
        <v>13.244160714651713</v>
      </c>
      <c r="U1663" s="43">
        <f ca="1">_xll.BInterpol('Base CDI'!$H$4:$H$28,'Base CDI'!$I$4:$I$29,S1663,"Cubic","Extrapolate=Linear","MultiX=Average","Skip=True","Sort=True")</f>
        <v>13.237488762170019</v>
      </c>
    </row>
    <row r="1664" spans="16:21" x14ac:dyDescent="0.25">
      <c r="P1664" s="10">
        <v>36934</v>
      </c>
      <c r="Q1664">
        <v>6.0140630000000002</v>
      </c>
      <c r="S1664" s="42">
        <f t="shared" ca="1" si="31"/>
        <v>47684</v>
      </c>
      <c r="T1664" s="43">
        <f ca="1">_xll.BInterpol('Base CDI'!$H$4:$H$28,'Base CDI'!$J$4:$J$29,S1664,"Cubic","Extrapolate=Linear","MultiX=Average","Skip=True","Sort=True")</f>
        <v>13.244554568888246</v>
      </c>
      <c r="U1664" s="43">
        <f ca="1">_xll.BInterpol('Base CDI'!$H$4:$H$28,'Base CDI'!$I$4:$I$29,S1664,"Cubic","Extrapolate=Linear","MultiX=Average","Skip=True","Sort=True")</f>
        <v>13.237904874661048</v>
      </c>
    </row>
    <row r="1665" spans="16:21" x14ac:dyDescent="0.25">
      <c r="P1665" s="10">
        <v>36935</v>
      </c>
      <c r="Q1665">
        <v>6.0174200000000004</v>
      </c>
      <c r="S1665" s="42">
        <f t="shared" ca="1" si="31"/>
        <v>47685</v>
      </c>
      <c r="T1665" s="43">
        <f ca="1">_xll.BInterpol('Base CDI'!$H$4:$H$28,'Base CDI'!$J$4:$J$29,S1665,"Cubic","Extrapolate=Linear","MultiX=Average","Skip=True","Sort=True")</f>
        <v>13.244948012556753</v>
      </c>
      <c r="U1665" s="43">
        <f ca="1">_xll.BInterpol('Base CDI'!$H$4:$H$28,'Base CDI'!$I$4:$I$29,S1665,"Cubic","Extrapolate=Linear","MultiX=Average","Skip=True","Sort=True")</f>
        <v>13.238320978298452</v>
      </c>
    </row>
    <row r="1666" spans="16:21" x14ac:dyDescent="0.25">
      <c r="P1666" s="10">
        <v>36936</v>
      </c>
      <c r="Q1666">
        <v>6.0207750000000004</v>
      </c>
      <c r="S1666" s="42">
        <f t="shared" ca="1" si="31"/>
        <v>47686</v>
      </c>
      <c r="T1666" s="43">
        <f ca="1">_xll.BInterpol('Base CDI'!$H$4:$H$28,'Base CDI'!$J$4:$J$29,S1666,"Cubic","Extrapolate=Linear","MultiX=Average","Skip=True","Sort=True")</f>
        <v>13.245341046649566</v>
      </c>
      <c r="U1666" s="43">
        <f ca="1">_xll.BInterpol('Base CDI'!$H$4:$H$28,'Base CDI'!$I$4:$I$29,S1666,"Cubic","Extrapolate=Linear","MultiX=Average","Skip=True","Sort=True")</f>
        <v>13.238737070646586</v>
      </c>
    </row>
    <row r="1667" spans="16:21" x14ac:dyDescent="0.25">
      <c r="P1667" s="10">
        <v>36937</v>
      </c>
      <c r="Q1667">
        <v>6.0241129999999998</v>
      </c>
      <c r="S1667" s="42">
        <f t="shared" ca="1" si="31"/>
        <v>47687</v>
      </c>
      <c r="T1667" s="43">
        <f ca="1">_xll.BInterpol('Base CDI'!$H$4:$H$28,'Base CDI'!$J$4:$J$29,S1667,"Cubic","Extrapolate=Linear","MultiX=Average","Skip=True","Sort=True")</f>
        <v>13.245733672159023</v>
      </c>
      <c r="U1667" s="43">
        <f ca="1">_xll.BInterpol('Base CDI'!$H$4:$H$28,'Base CDI'!$I$4:$I$29,S1667,"Cubic","Extrapolate=Linear","MultiX=Average","Skip=True","Sort=True")</f>
        <v>13.2391531492698</v>
      </c>
    </row>
    <row r="1668" spans="16:21" x14ac:dyDescent="0.25">
      <c r="P1668" s="10">
        <v>36938</v>
      </c>
      <c r="Q1668">
        <v>6.0274910000000004</v>
      </c>
      <c r="S1668" s="42">
        <f t="shared" ca="1" si="31"/>
        <v>47688</v>
      </c>
      <c r="T1668" s="43">
        <f ca="1">_xll.BInterpol('Base CDI'!$H$4:$H$28,'Base CDI'!$J$4:$J$29,S1668,"Cubic","Extrapolate=Linear","MultiX=Average","Skip=True","Sort=True")</f>
        <v>13.246125890077455</v>
      </c>
      <c r="U1668" s="43">
        <f ca="1">_xll.BInterpol('Base CDI'!$H$4:$H$28,'Base CDI'!$I$4:$I$29,S1668,"Cubic","Extrapolate=Linear","MultiX=Average","Skip=True","Sort=True")</f>
        <v>13.239569211732448</v>
      </c>
    </row>
    <row r="1669" spans="16:21" x14ac:dyDescent="0.25">
      <c r="P1669" s="10">
        <v>36941</v>
      </c>
      <c r="Q1669">
        <v>6.0308700000000002</v>
      </c>
      <c r="S1669" s="42">
        <f t="shared" ca="1" si="31"/>
        <v>47689</v>
      </c>
      <c r="T1669" s="43">
        <f ca="1">_xll.BInterpol('Base CDI'!$H$4:$H$28,'Base CDI'!$J$4:$J$29,S1669,"Cubic","Extrapolate=Linear","MultiX=Average","Skip=True","Sort=True")</f>
        <v>13.246517701397199</v>
      </c>
      <c r="U1669" s="43">
        <f ca="1">_xll.BInterpol('Base CDI'!$H$4:$H$28,'Base CDI'!$I$4:$I$29,S1669,"Cubic","Extrapolate=Linear","MultiX=Average","Skip=True","Sort=True")</f>
        <v>13.239985255598882</v>
      </c>
    </row>
    <row r="1670" spans="16:21" x14ac:dyDescent="0.25">
      <c r="P1670" s="10">
        <v>36942</v>
      </c>
      <c r="Q1670">
        <v>6.0342450000000003</v>
      </c>
      <c r="S1670" s="42">
        <f t="shared" ca="1" si="31"/>
        <v>47690</v>
      </c>
      <c r="T1670" s="43">
        <f ca="1">_xll.BInterpol('Base CDI'!$H$4:$H$28,'Base CDI'!$J$4:$J$29,S1670,"Cubic","Extrapolate=Linear","MultiX=Average","Skip=True","Sort=True")</f>
        <v>13.246909107110589</v>
      </c>
      <c r="U1670" s="43">
        <f ca="1">_xll.BInterpol('Base CDI'!$H$4:$H$28,'Base CDI'!$I$4:$I$29,S1670,"Cubic","Extrapolate=Linear","MultiX=Average","Skip=True","Sort=True")</f>
        <v>13.240401278433453</v>
      </c>
    </row>
    <row r="1671" spans="16:21" x14ac:dyDescent="0.25">
      <c r="P1671" s="10">
        <v>36943</v>
      </c>
      <c r="Q1671">
        <v>6.037623</v>
      </c>
      <c r="S1671" s="42">
        <f t="shared" ca="1" si="31"/>
        <v>47691</v>
      </c>
      <c r="T1671" s="43">
        <f ca="1">_xll.BInterpol('Base CDI'!$H$4:$H$28,'Base CDI'!$J$4:$J$29,S1671,"Cubic","Extrapolate=Linear","MultiX=Average","Skip=True","Sort=True")</f>
        <v>13.247300108209961</v>
      </c>
      <c r="U1671" s="43">
        <f ca="1">_xll.BInterpol('Base CDI'!$H$4:$H$28,'Base CDI'!$I$4:$I$29,S1671,"Cubic","Extrapolate=Linear","MultiX=Average","Skip=True","Sort=True")</f>
        <v>13.240817277800515</v>
      </c>
    </row>
    <row r="1672" spans="16:21" x14ac:dyDescent="0.25">
      <c r="P1672" s="10">
        <v>36944</v>
      </c>
      <c r="Q1672">
        <v>6.041004</v>
      </c>
      <c r="S1672" s="42">
        <f t="shared" ca="1" si="31"/>
        <v>47692</v>
      </c>
      <c r="T1672" s="43">
        <f ca="1">_xll.BInterpol('Base CDI'!$H$4:$H$28,'Base CDI'!$J$4:$J$29,S1672,"Cubic","Extrapolate=Linear","MultiX=Average","Skip=True","Sort=True")</f>
        <v>13.247690705687647</v>
      </c>
      <c r="U1672" s="43">
        <f ca="1">_xll.BInterpol('Base CDI'!$H$4:$H$28,'Base CDI'!$I$4:$I$29,S1672,"Cubic","Extrapolate=Linear","MultiX=Average","Skip=True","Sort=True")</f>
        <v>13.24123325126442</v>
      </c>
    </row>
    <row r="1673" spans="16:21" x14ac:dyDescent="0.25">
      <c r="P1673" s="10">
        <v>36945</v>
      </c>
      <c r="Q1673">
        <v>6.0443870000000004</v>
      </c>
      <c r="S1673" s="42">
        <f t="shared" ca="1" si="31"/>
        <v>47693</v>
      </c>
      <c r="T1673" s="43">
        <f ca="1">_xll.BInterpol('Base CDI'!$H$4:$H$28,'Base CDI'!$J$4:$J$29,S1673,"Cubic","Extrapolate=Linear","MultiX=Average","Skip=True","Sort=True")</f>
        <v>13.248080900535983</v>
      </c>
      <c r="U1673" s="43">
        <f ca="1">_xll.BInterpol('Base CDI'!$H$4:$H$28,'Base CDI'!$I$4:$I$29,S1673,"Cubic","Extrapolate=Linear","MultiX=Average","Skip=True","Sort=True")</f>
        <v>13.24164919638952</v>
      </c>
    </row>
    <row r="1674" spans="16:21" x14ac:dyDescent="0.25">
      <c r="P1674" s="10">
        <v>36950</v>
      </c>
      <c r="Q1674">
        <v>6.0477689999999997</v>
      </c>
      <c r="S1674" s="42">
        <f t="shared" ca="1" si="31"/>
        <v>47694</v>
      </c>
      <c r="T1674" s="43">
        <f ca="1">_xll.BInterpol('Base CDI'!$H$4:$H$28,'Base CDI'!$J$4:$J$29,S1674,"Cubic","Extrapolate=Linear","MultiX=Average","Skip=True","Sort=True")</f>
        <v>13.248470693747304</v>
      </c>
      <c r="U1674" s="43">
        <f ca="1">_xll.BInterpol('Base CDI'!$H$4:$H$28,'Base CDI'!$I$4:$I$29,S1674,"Cubic","Extrapolate=Linear","MultiX=Average","Skip=True","Sort=True")</f>
        <v>13.242065110740171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2">S1674+1</f>
        <v>47695</v>
      </c>
      <c r="T1675" s="43">
        <f ca="1">_xll.BInterpol('Base CDI'!$H$4:$H$28,'Base CDI'!$J$4:$J$29,S1675,"Cubic","Extrapolate=Linear","MultiX=Average","Skip=True","Sort=True")</f>
        <v>13.248860086313945</v>
      </c>
      <c r="U1675" s="43">
        <f ca="1">_xll.BInterpol('Base CDI'!$H$4:$H$28,'Base CDI'!$I$4:$I$29,S1675,"Cubic","Extrapolate=Linear","MultiX=Average","Skip=True","Sort=True")</f>
        <v>13.24248099188072</v>
      </c>
    </row>
    <row r="1676" spans="16:21" x14ac:dyDescent="0.25">
      <c r="P1676" s="10">
        <v>36952</v>
      </c>
      <c r="Q1676">
        <v>6.0545249999999999</v>
      </c>
      <c r="S1676" s="42">
        <f t="shared" ca="1" si="32"/>
        <v>47696</v>
      </c>
      <c r="T1676" s="43">
        <f ca="1">_xll.BInterpol('Base CDI'!$H$4:$H$28,'Base CDI'!$J$4:$J$29,S1676,"Cubic","Extrapolate=Linear","MultiX=Average","Skip=True","Sort=True")</f>
        <v>13.249249079228239</v>
      </c>
      <c r="U1676" s="43">
        <f ca="1">_xll.BInterpol('Base CDI'!$H$4:$H$28,'Base CDI'!$I$4:$I$29,S1676,"Cubic","Extrapolate=Linear","MultiX=Average","Skip=True","Sort=True")</f>
        <v>13.242896837375522</v>
      </c>
    </row>
    <row r="1677" spans="16:21" x14ac:dyDescent="0.25">
      <c r="P1677" s="10">
        <v>36955</v>
      </c>
      <c r="Q1677">
        <v>6.0579029999999996</v>
      </c>
      <c r="S1677" s="42">
        <f t="shared" ca="1" si="32"/>
        <v>47697</v>
      </c>
      <c r="T1677" s="43">
        <f ca="1">_xll.BInterpol('Base CDI'!$H$4:$H$28,'Base CDI'!$J$4:$J$29,S1677,"Cubic","Extrapolate=Linear","MultiX=Average","Skip=True","Sort=True")</f>
        <v>13.249637673482521</v>
      </c>
      <c r="U1677" s="43">
        <f ca="1">_xll.BInterpol('Base CDI'!$H$4:$H$28,'Base CDI'!$I$4:$I$29,S1677,"Cubic","Extrapolate=Linear","MultiX=Average","Skip=True","Sort=True")</f>
        <v>13.243312644788929</v>
      </c>
    </row>
    <row r="1678" spans="16:21" x14ac:dyDescent="0.25">
      <c r="P1678" s="10">
        <v>36956</v>
      </c>
      <c r="Q1678">
        <v>6.0612820000000003</v>
      </c>
      <c r="S1678" s="42">
        <f t="shared" ca="1" si="32"/>
        <v>47698</v>
      </c>
      <c r="T1678" s="43">
        <f ca="1">_xll.BInterpol('Base CDI'!$H$4:$H$28,'Base CDI'!$J$4:$J$29,S1678,"Cubic","Extrapolate=Linear","MultiX=Average","Skip=True","Sort=True")</f>
        <v>13.250025870069127</v>
      </c>
      <c r="U1678" s="43">
        <f ca="1">_xll.BInterpol('Base CDI'!$H$4:$H$28,'Base CDI'!$I$4:$I$29,S1678,"Cubic","Extrapolate=Linear","MultiX=Average","Skip=True","Sort=True")</f>
        <v>13.243728411685296</v>
      </c>
    </row>
    <row r="1679" spans="16:21" x14ac:dyDescent="0.25">
      <c r="P1679" s="10">
        <v>36957</v>
      </c>
      <c r="Q1679">
        <v>6.0646620000000002</v>
      </c>
      <c r="S1679" s="42">
        <f t="shared" ca="1" si="32"/>
        <v>47699</v>
      </c>
      <c r="T1679" s="43">
        <f ca="1">_xll.BInterpol('Base CDI'!$H$4:$H$28,'Base CDI'!$J$4:$J$29,S1679,"Cubic","Extrapolate=Linear","MultiX=Average","Skip=True","Sort=True")</f>
        <v>13.250413669980391</v>
      </c>
      <c r="U1679" s="43">
        <f ca="1">_xll.BInterpol('Base CDI'!$H$4:$H$28,'Base CDI'!$I$4:$I$29,S1679,"Cubic","Extrapolate=Linear","MultiX=Average","Skip=True","Sort=True")</f>
        <v>13.244144135628972</v>
      </c>
    </row>
    <row r="1680" spans="16:21" x14ac:dyDescent="0.25">
      <c r="P1680" s="10">
        <v>36958</v>
      </c>
      <c r="Q1680">
        <v>6.068041</v>
      </c>
      <c r="S1680" s="42">
        <f t="shared" ca="1" si="32"/>
        <v>47700</v>
      </c>
      <c r="T1680" s="43">
        <f ca="1">_xll.BInterpol('Base CDI'!$H$4:$H$28,'Base CDI'!$J$4:$J$29,S1680,"Cubic","Extrapolate=Linear","MultiX=Average","Skip=True","Sort=True")</f>
        <v>13.250801074208647</v>
      </c>
      <c r="U1680" s="43">
        <f ca="1">_xll.BInterpol('Base CDI'!$H$4:$H$28,'Base CDI'!$I$4:$I$29,S1680,"Cubic","Extrapolate=Linear","MultiX=Average","Skip=True","Sort=True")</f>
        <v>13.24455981418431</v>
      </c>
    </row>
    <row r="1681" spans="16:21" x14ac:dyDescent="0.25">
      <c r="P1681" s="10">
        <v>36959</v>
      </c>
      <c r="Q1681">
        <v>6.0714220000000001</v>
      </c>
      <c r="S1681" s="42">
        <f t="shared" ca="1" si="32"/>
        <v>47701</v>
      </c>
      <c r="T1681" s="43">
        <f ca="1">_xll.BInterpol('Base CDI'!$H$4:$H$28,'Base CDI'!$J$4:$J$29,S1681,"Cubic","Extrapolate=Linear","MultiX=Average","Skip=True","Sort=True")</f>
        <v>13.25118808374623</v>
      </c>
      <c r="U1681" s="43">
        <f ca="1">_xll.BInterpol('Base CDI'!$H$4:$H$28,'Base CDI'!$I$4:$I$29,S1681,"Cubic","Extrapolate=Linear","MultiX=Average","Skip=True","Sort=True")</f>
        <v>13.244975444915664</v>
      </c>
    </row>
    <row r="1682" spans="16:21" x14ac:dyDescent="0.25">
      <c r="P1682" s="10">
        <v>36962</v>
      </c>
      <c r="Q1682">
        <v>6.0747999999999998</v>
      </c>
      <c r="S1682" s="42">
        <f t="shared" ca="1" si="32"/>
        <v>47702</v>
      </c>
      <c r="T1682" s="43">
        <f ca="1">_xll.BInterpol('Base CDI'!$H$4:$H$28,'Base CDI'!$J$4:$J$29,S1682,"Cubic","Extrapolate=Linear","MultiX=Average","Skip=True","Sort=True")</f>
        <v>13.251574699585476</v>
      </c>
      <c r="U1682" s="43">
        <f ca="1">_xll.BInterpol('Base CDI'!$H$4:$H$28,'Base CDI'!$I$4:$I$29,S1682,"Cubic","Extrapolate=Linear","MultiX=Average","Skip=True","Sort=True")</f>
        <v>13.245391025387386</v>
      </c>
    </row>
    <row r="1683" spans="16:21" x14ac:dyDescent="0.25">
      <c r="P1683" s="10">
        <v>36963</v>
      </c>
      <c r="Q1683">
        <v>6.0781809999999998</v>
      </c>
      <c r="S1683" s="42">
        <f t="shared" ca="1" si="32"/>
        <v>47703</v>
      </c>
      <c r="T1683" s="43">
        <f ca="1">_xll.BInterpol('Base CDI'!$H$4:$H$28,'Base CDI'!$J$4:$J$29,S1683,"Cubic","Extrapolate=Linear","MultiX=Average","Skip=True","Sort=True")</f>
        <v>13.251960922718716</v>
      </c>
      <c r="U1683" s="43">
        <f ca="1">_xll.BInterpol('Base CDI'!$H$4:$H$28,'Base CDI'!$I$4:$I$29,S1683,"Cubic","Extrapolate=Linear","MultiX=Average","Skip=True","Sort=True")</f>
        <v>13.245806553163826</v>
      </c>
    </row>
    <row r="1684" spans="16:21" x14ac:dyDescent="0.25">
      <c r="P1684" s="10">
        <v>36964</v>
      </c>
      <c r="Q1684">
        <v>6.0815650000000003</v>
      </c>
      <c r="S1684" s="42">
        <f t="shared" ca="1" si="32"/>
        <v>47704</v>
      </c>
      <c r="T1684" s="43">
        <f ca="1">_xll.BInterpol('Base CDI'!$H$4:$H$28,'Base CDI'!$J$4:$J$29,S1684,"Cubic","Extrapolate=Linear","MultiX=Average","Skip=True","Sort=True")</f>
        <v>13.252346754138289</v>
      </c>
      <c r="U1684" s="43">
        <f ca="1">_xll.BInterpol('Base CDI'!$H$4:$H$28,'Base CDI'!$I$4:$I$29,S1684,"Cubic","Extrapolate=Linear","MultiX=Average","Skip=True","Sort=True")</f>
        <v>13.24622202580934</v>
      </c>
    </row>
    <row r="1685" spans="16:21" x14ac:dyDescent="0.25">
      <c r="P1685" s="10">
        <v>36965</v>
      </c>
      <c r="Q1685">
        <v>6.0849520000000004</v>
      </c>
      <c r="S1685" s="42">
        <f t="shared" ca="1" si="32"/>
        <v>47705</v>
      </c>
      <c r="T1685" s="43">
        <f ca="1">_xll.BInterpol('Base CDI'!$H$4:$H$28,'Base CDI'!$J$4:$J$29,S1685,"Cubic","Extrapolate=Linear","MultiX=Average","Skip=True","Sort=True")</f>
        <v>13.252732194836526</v>
      </c>
      <c r="U1685" s="43">
        <f ca="1">_xll.BInterpol('Base CDI'!$H$4:$H$28,'Base CDI'!$I$4:$I$29,S1685,"Cubic","Extrapolate=Linear","MultiX=Average","Skip=True","Sort=True")</f>
        <v>13.24663744088828</v>
      </c>
    </row>
    <row r="1686" spans="16:21" x14ac:dyDescent="0.25">
      <c r="P1686" s="10">
        <v>36966</v>
      </c>
      <c r="Q1686">
        <v>6.0883399999999996</v>
      </c>
      <c r="S1686" s="42">
        <f t="shared" ca="1" si="32"/>
        <v>47706</v>
      </c>
      <c r="T1686" s="43">
        <f ca="1">_xll.BInterpol('Base CDI'!$H$4:$H$28,'Base CDI'!$J$4:$J$29,S1686,"Cubic","Extrapolate=Linear","MultiX=Average","Skip=True","Sort=True")</f>
        <v>13.253117245805765</v>
      </c>
      <c r="U1686" s="43">
        <f ca="1">_xll.BInterpol('Base CDI'!$H$4:$H$28,'Base CDI'!$I$4:$I$29,S1686,"Cubic","Extrapolate=Linear","MultiX=Average","Skip=True","Sort=True")</f>
        <v>13.247052795964995</v>
      </c>
    </row>
    <row r="1687" spans="16:21" x14ac:dyDescent="0.25">
      <c r="P1687" s="10">
        <v>36969</v>
      </c>
      <c r="Q1687">
        <v>6.0917430000000001</v>
      </c>
      <c r="S1687" s="42">
        <f t="shared" ca="1" si="32"/>
        <v>47707</v>
      </c>
      <c r="T1687" s="43">
        <f ca="1">_xll.BInterpol('Base CDI'!$H$4:$H$28,'Base CDI'!$J$4:$J$29,S1687,"Cubic","Extrapolate=Linear","MultiX=Average","Skip=True","Sort=True")</f>
        <v>13.253501908038338</v>
      </c>
      <c r="U1687" s="43">
        <f ca="1">_xll.BInterpol('Base CDI'!$H$4:$H$28,'Base CDI'!$I$4:$I$29,S1687,"Cubic","Extrapolate=Linear","MultiX=Average","Skip=True","Sort=True")</f>
        <v>13.247468088603842</v>
      </c>
    </row>
    <row r="1688" spans="16:21" x14ac:dyDescent="0.25">
      <c r="P1688" s="10">
        <v>36970</v>
      </c>
      <c r="Q1688">
        <v>6.0951519999999997</v>
      </c>
      <c r="S1688" s="42">
        <f t="shared" ca="1" si="32"/>
        <v>47708</v>
      </c>
      <c r="T1688" s="43">
        <f ca="1">_xll.BInterpol('Base CDI'!$H$4:$H$28,'Base CDI'!$J$4:$J$29,S1688,"Cubic","Extrapolate=Linear","MultiX=Average","Skip=True","Sort=True")</f>
        <v>13.25388618252658</v>
      </c>
      <c r="U1688" s="43">
        <f ca="1">_xll.BInterpol('Base CDI'!$H$4:$H$28,'Base CDI'!$I$4:$I$29,S1688,"Cubic","Extrapolate=Linear","MultiX=Average","Skip=True","Sort=True")</f>
        <v>13.247883316369171</v>
      </c>
    </row>
    <row r="1689" spans="16:21" x14ac:dyDescent="0.25">
      <c r="P1689" s="10">
        <v>36971</v>
      </c>
      <c r="Q1689">
        <v>6.0985709999999997</v>
      </c>
      <c r="S1689" s="42">
        <f t="shared" ca="1" si="32"/>
        <v>47709</v>
      </c>
      <c r="T1689" s="43">
        <f ca="1">_xll.BInterpol('Base CDI'!$H$4:$H$28,'Base CDI'!$J$4:$J$29,S1689,"Cubic","Extrapolate=Linear","MultiX=Average","Skip=True","Sort=True")</f>
        <v>13.254270070262827</v>
      </c>
      <c r="U1689" s="43">
        <f ca="1">_xll.BInterpol('Base CDI'!$H$4:$H$28,'Base CDI'!$I$4:$I$29,S1689,"Cubic","Extrapolate=Linear","MultiX=Average","Skip=True","Sort=True")</f>
        <v>13.248298476825333</v>
      </c>
    </row>
    <row r="1690" spans="16:21" x14ac:dyDescent="0.25">
      <c r="P1690" s="10">
        <v>36972</v>
      </c>
      <c r="Q1690">
        <v>6.1019930000000002</v>
      </c>
      <c r="S1690" s="42">
        <f t="shared" ca="1" si="32"/>
        <v>47710</v>
      </c>
      <c r="T1690" s="43">
        <f ca="1">_xll.BInterpol('Base CDI'!$H$4:$H$28,'Base CDI'!$J$4:$J$29,S1690,"Cubic","Extrapolate=Linear","MultiX=Average","Skip=True","Sort=True")</f>
        <v>13.254653572239411</v>
      </c>
      <c r="U1690" s="43">
        <f ca="1">_xll.BInterpol('Base CDI'!$H$4:$H$28,'Base CDI'!$I$4:$I$29,S1690,"Cubic","Extrapolate=Linear","MultiX=Average","Skip=True","Sort=True")</f>
        <v>13.248713567536685</v>
      </c>
    </row>
    <row r="1691" spans="16:21" x14ac:dyDescent="0.25">
      <c r="P1691" s="10">
        <v>36973</v>
      </c>
      <c r="Q1691">
        <v>6.1055289999999998</v>
      </c>
      <c r="S1691" s="42">
        <f t="shared" ca="1" si="32"/>
        <v>47711</v>
      </c>
      <c r="T1691" s="43">
        <f ca="1">_xll.BInterpol('Base CDI'!$H$4:$H$28,'Base CDI'!$J$4:$J$29,S1691,"Cubic","Extrapolate=Linear","MultiX=Average","Skip=True","Sort=True")</f>
        <v>13.255036689448671</v>
      </c>
      <c r="U1691" s="43">
        <f ca="1">_xll.BInterpol('Base CDI'!$H$4:$H$28,'Base CDI'!$I$4:$I$29,S1691,"Cubic","Extrapolate=Linear","MultiX=Average","Skip=True","Sort=True")</f>
        <v>13.249128586067574</v>
      </c>
    </row>
    <row r="1692" spans="16:21" x14ac:dyDescent="0.25">
      <c r="P1692" s="10">
        <v>36976</v>
      </c>
      <c r="Q1692">
        <v>6.1090689999999999</v>
      </c>
      <c r="S1692" s="42">
        <f t="shared" ca="1" si="32"/>
        <v>47712</v>
      </c>
      <c r="T1692" s="43">
        <f ca="1">_xll.BInterpol('Base CDI'!$H$4:$H$28,'Base CDI'!$J$4:$J$29,S1692,"Cubic","Extrapolate=Linear","MultiX=Average","Skip=True","Sort=True")</f>
        <v>13.255419422882937</v>
      </c>
      <c r="U1692" s="43">
        <f ca="1">_xll.BInterpol('Base CDI'!$H$4:$H$28,'Base CDI'!$I$4:$I$29,S1692,"Cubic","Extrapolate=Linear","MultiX=Average","Skip=True","Sort=True")</f>
        <v>13.249543529982356</v>
      </c>
    </row>
    <row r="1693" spans="16:21" x14ac:dyDescent="0.25">
      <c r="P1693" s="10">
        <v>36977</v>
      </c>
      <c r="Q1693">
        <v>6.1126100000000001</v>
      </c>
      <c r="S1693" s="42">
        <f t="shared" ca="1" si="32"/>
        <v>47713</v>
      </c>
      <c r="T1693" s="43">
        <f ca="1">_xll.BInterpol('Base CDI'!$H$4:$H$28,'Base CDI'!$J$4:$J$29,S1693,"Cubic","Extrapolate=Linear","MultiX=Average","Skip=True","Sort=True")</f>
        <v>13.255801773534547</v>
      </c>
      <c r="U1693" s="43">
        <f ca="1">_xll.BInterpol('Base CDI'!$H$4:$H$28,'Base CDI'!$I$4:$I$29,S1693,"Cubic","Extrapolate=Linear","MultiX=Average","Skip=True","Sort=True")</f>
        <v>13.249958396845383</v>
      </c>
    </row>
    <row r="1694" spans="16:21" x14ac:dyDescent="0.25">
      <c r="P1694" s="10">
        <v>36978</v>
      </c>
      <c r="Q1694">
        <v>6.1161519999999996</v>
      </c>
      <c r="S1694" s="42">
        <f t="shared" ca="1" si="32"/>
        <v>47714</v>
      </c>
      <c r="T1694" s="43">
        <f ca="1">_xll.BInterpol('Base CDI'!$H$4:$H$28,'Base CDI'!$J$4:$J$29,S1694,"Cubic","Extrapolate=Linear","MultiX=Average","Skip=True","Sort=True")</f>
        <v>13.256183742395834</v>
      </c>
      <c r="U1694" s="43">
        <f ca="1">_xll.BInterpol('Base CDI'!$H$4:$H$28,'Base CDI'!$I$4:$I$29,S1694,"Cubic","Extrapolate=Linear","MultiX=Average","Skip=True","Sort=True")</f>
        <v>13.250373184221006</v>
      </c>
    </row>
    <row r="1695" spans="16:21" x14ac:dyDescent="0.25">
      <c r="P1695" s="10">
        <v>36979</v>
      </c>
      <c r="Q1695">
        <v>6.1196950000000001</v>
      </c>
      <c r="S1695" s="42">
        <f t="shared" ca="1" si="32"/>
        <v>47715</v>
      </c>
      <c r="T1695" s="43">
        <f ca="1">_xll.BInterpol('Base CDI'!$H$4:$H$28,'Base CDI'!$J$4:$J$29,S1695,"Cubic","Extrapolate=Linear","MultiX=Average","Skip=True","Sort=True")</f>
        <v>13.256565330459132</v>
      </c>
      <c r="U1695" s="43">
        <f ca="1">_xll.BInterpol('Base CDI'!$H$4:$H$28,'Base CDI'!$I$4:$I$29,S1695,"Cubic","Extrapolate=Linear","MultiX=Average","Skip=True","Sort=True")</f>
        <v>13.25078788967358</v>
      </c>
    </row>
    <row r="1696" spans="16:21" x14ac:dyDescent="0.25">
      <c r="P1696" s="10">
        <v>36980</v>
      </c>
      <c r="Q1696">
        <v>6.12324</v>
      </c>
      <c r="S1696" s="42">
        <f t="shared" ca="1" si="32"/>
        <v>47716</v>
      </c>
      <c r="T1696" s="43">
        <f ca="1">_xll.BInterpol('Base CDI'!$H$4:$H$28,'Base CDI'!$J$4:$J$29,S1696,"Cubic","Extrapolate=Linear","MultiX=Average","Skip=True","Sort=True")</f>
        <v>13.256946538716779</v>
      </c>
      <c r="U1696" s="43">
        <f ca="1">_xll.BInterpol('Base CDI'!$H$4:$H$28,'Base CDI'!$I$4:$I$29,S1696,"Cubic","Extrapolate=Linear","MultiX=Average","Skip=True","Sort=True")</f>
        <v>13.251202510767454</v>
      </c>
    </row>
    <row r="1697" spans="16:21" x14ac:dyDescent="0.25">
      <c r="P1697" s="10">
        <v>36983</v>
      </c>
      <c r="Q1697">
        <v>6.1267880000000003</v>
      </c>
      <c r="S1697" s="42">
        <f t="shared" ca="1" si="32"/>
        <v>47717</v>
      </c>
      <c r="T1697" s="43">
        <f ca="1">_xll.BInterpol('Base CDI'!$H$4:$H$28,'Base CDI'!$J$4:$J$29,S1697,"Cubic","Extrapolate=Linear","MultiX=Average","Skip=True","Sort=True")</f>
        <v>13.257327368161105</v>
      </c>
      <c r="U1697" s="43">
        <f ca="1">_xll.BInterpol('Base CDI'!$H$4:$H$28,'Base CDI'!$I$4:$I$29,S1697,"Cubic","Extrapolate=Linear","MultiX=Average","Skip=True","Sort=True")</f>
        <v>13.251617045066983</v>
      </c>
    </row>
    <row r="1698" spans="16:21" x14ac:dyDescent="0.25">
      <c r="P1698" s="10">
        <v>36984</v>
      </c>
      <c r="Q1698">
        <v>6.1303390000000002</v>
      </c>
      <c r="S1698" s="42">
        <f t="shared" ca="1" si="32"/>
        <v>47718</v>
      </c>
      <c r="T1698" s="43">
        <f ca="1">_xll.BInterpol('Base CDI'!$H$4:$H$28,'Base CDI'!$J$4:$J$29,S1698,"Cubic","Extrapolate=Linear","MultiX=Average","Skip=True","Sort=True")</f>
        <v>13.257707819784448</v>
      </c>
      <c r="U1698" s="43">
        <f ca="1">_xll.BInterpol('Base CDI'!$H$4:$H$28,'Base CDI'!$I$4:$I$29,S1698,"Cubic","Extrapolate=Linear","MultiX=Average","Skip=True","Sort=True")</f>
        <v>13.252031490136519</v>
      </c>
    </row>
    <row r="1699" spans="16:21" x14ac:dyDescent="0.25">
      <c r="P1699" s="10">
        <v>36985</v>
      </c>
      <c r="Q1699">
        <v>6.1338939999999997</v>
      </c>
      <c r="S1699" s="42">
        <f t="shared" ca="1" si="32"/>
        <v>47719</v>
      </c>
      <c r="T1699" s="43">
        <f ca="1">_xll.BInterpol('Base CDI'!$H$4:$H$28,'Base CDI'!$J$4:$J$29,S1699,"Cubic","Extrapolate=Linear","MultiX=Average","Skip=True","Sort=True")</f>
        <v>13.258087894579141</v>
      </c>
      <c r="U1699" s="43">
        <f ca="1">_xll.BInterpol('Base CDI'!$H$4:$H$28,'Base CDI'!$I$4:$I$29,S1699,"Cubic","Extrapolate=Linear","MultiX=Average","Skip=True","Sort=True")</f>
        <v>13.252445843540414</v>
      </c>
    </row>
    <row r="1700" spans="16:21" x14ac:dyDescent="0.25">
      <c r="P1700" s="10">
        <v>36986</v>
      </c>
      <c r="Q1700">
        <v>6.1374490000000002</v>
      </c>
      <c r="S1700" s="42">
        <f t="shared" ca="1" si="32"/>
        <v>47720</v>
      </c>
      <c r="T1700" s="43">
        <f ca="1">_xll.BInterpol('Base CDI'!$H$4:$H$28,'Base CDI'!$J$4:$J$29,S1700,"Cubic","Extrapolate=Linear","MultiX=Average","Skip=True","Sort=True")</f>
        <v>13.258467593537519</v>
      </c>
      <c r="U1700" s="43">
        <f ca="1">_xll.BInterpol('Base CDI'!$H$4:$H$28,'Base CDI'!$I$4:$I$29,S1700,"Cubic","Extrapolate=Linear","MultiX=Average","Skip=True","Sort=True")</f>
        <v>13.252860102843021</v>
      </c>
    </row>
    <row r="1701" spans="16:21" x14ac:dyDescent="0.25">
      <c r="P1701" s="10">
        <v>36987</v>
      </c>
      <c r="Q1701">
        <v>6.1410039999999997</v>
      </c>
      <c r="S1701" s="42">
        <f t="shared" ca="1" si="32"/>
        <v>47721</v>
      </c>
      <c r="T1701" s="43">
        <f ca="1">_xll.BInterpol('Base CDI'!$H$4:$H$28,'Base CDI'!$J$4:$J$29,S1701,"Cubic","Extrapolate=Linear","MultiX=Average","Skip=True","Sort=True")</f>
        <v>13.258846917651917</v>
      </c>
      <c r="U1701" s="43">
        <f ca="1">_xll.BInterpol('Base CDI'!$H$4:$H$28,'Base CDI'!$I$4:$I$29,S1701,"Cubic","Extrapolate=Linear","MultiX=Average","Skip=True","Sort=True")</f>
        <v>13.253274265608693</v>
      </c>
    </row>
    <row r="1702" spans="16:21" x14ac:dyDescent="0.25">
      <c r="P1702" s="10">
        <v>36990</v>
      </c>
      <c r="Q1702">
        <v>6.1445629999999998</v>
      </c>
      <c r="S1702" s="42">
        <f t="shared" ca="1" si="32"/>
        <v>47722</v>
      </c>
      <c r="T1702" s="43">
        <f ca="1">_xll.BInterpol('Base CDI'!$H$4:$H$28,'Base CDI'!$J$4:$J$29,S1702,"Cubic","Extrapolate=Linear","MultiX=Average","Skip=True","Sort=True")</f>
        <v>13.259225867914669</v>
      </c>
      <c r="U1702" s="43">
        <f ca="1">_xll.BInterpol('Base CDI'!$H$4:$H$28,'Base CDI'!$I$4:$I$29,S1702,"Cubic","Extrapolate=Linear","MultiX=Average","Skip=True","Sort=True")</f>
        <v>13.253688329401781</v>
      </c>
    </row>
    <row r="1703" spans="16:21" x14ac:dyDescent="0.25">
      <c r="P1703" s="10">
        <v>36991</v>
      </c>
      <c r="Q1703">
        <v>6.1481209999999997</v>
      </c>
      <c r="S1703" s="42">
        <f t="shared" ca="1" si="32"/>
        <v>47723</v>
      </c>
      <c r="T1703" s="43">
        <f ca="1">_xll.BInterpol('Base CDI'!$H$4:$H$28,'Base CDI'!$J$4:$J$29,S1703,"Cubic","Extrapolate=Linear","MultiX=Average","Skip=True","Sort=True")</f>
        <v>13.259604445318111</v>
      </c>
      <c r="U1703" s="43">
        <f ca="1">_xll.BInterpol('Base CDI'!$H$4:$H$28,'Base CDI'!$I$4:$I$29,S1703,"Cubic","Extrapolate=Linear","MultiX=Average","Skip=True","Sort=True")</f>
        <v>13.254102291786637</v>
      </c>
    </row>
    <row r="1704" spans="16:21" x14ac:dyDescent="0.25">
      <c r="P1704" s="10">
        <v>36992</v>
      </c>
      <c r="Q1704">
        <v>6.1516890000000002</v>
      </c>
      <c r="S1704" s="42">
        <f t="shared" ca="1" si="32"/>
        <v>47724</v>
      </c>
      <c r="T1704" s="43">
        <f ca="1">_xll.BInterpol('Base CDI'!$H$4:$H$28,'Base CDI'!$J$4:$J$29,S1704,"Cubic","Extrapolate=Linear","MultiX=Average","Skip=True","Sort=True")</f>
        <v>13.259982650854576</v>
      </c>
      <c r="U1704" s="43">
        <f ca="1">_xll.BInterpol('Base CDI'!$H$4:$H$28,'Base CDI'!$I$4:$I$29,S1704,"Cubic","Extrapolate=Linear","MultiX=Average","Skip=True","Sort=True")</f>
        <v>13.254516150327614</v>
      </c>
    </row>
    <row r="1705" spans="16:21" x14ac:dyDescent="0.25">
      <c r="P1705" s="10">
        <v>36993</v>
      </c>
      <c r="Q1705">
        <v>6.1552559999999996</v>
      </c>
      <c r="S1705" s="42">
        <f t="shared" ca="1" si="32"/>
        <v>47725</v>
      </c>
      <c r="T1705" s="43">
        <f ca="1">_xll.BInterpol('Base CDI'!$H$4:$H$28,'Base CDI'!$J$4:$J$29,S1705,"Cubic","Extrapolate=Linear","MultiX=Average","Skip=True","Sort=True")</f>
        <v>13.260360485516399</v>
      </c>
      <c r="U1705" s="43">
        <f ca="1">_xll.BInterpol('Base CDI'!$H$4:$H$28,'Base CDI'!$I$4:$I$29,S1705,"Cubic","Extrapolate=Linear","MultiX=Average","Skip=True","Sort=True")</f>
        <v>13.254929902589067</v>
      </c>
    </row>
    <row r="1706" spans="16:21" x14ac:dyDescent="0.25">
      <c r="P1706" s="10">
        <v>36997</v>
      </c>
      <c r="Q1706">
        <v>6.1588250000000002</v>
      </c>
      <c r="S1706" s="42">
        <f t="shared" ca="1" si="32"/>
        <v>47726</v>
      </c>
      <c r="T1706" s="43">
        <f ca="1">_xll.BInterpol('Base CDI'!$H$4:$H$28,'Base CDI'!$J$4:$J$29,S1706,"Cubic","Extrapolate=Linear","MultiX=Average","Skip=True","Sort=True")</f>
        <v>13.260737950295916</v>
      </c>
      <c r="U1706" s="43">
        <f ca="1">_xll.BInterpol('Base CDI'!$H$4:$H$28,'Base CDI'!$I$4:$I$29,S1706,"Cubic","Extrapolate=Linear","MultiX=Average","Skip=True","Sort=True")</f>
        <v>13.255343546135345</v>
      </c>
    </row>
    <row r="1707" spans="16:21" x14ac:dyDescent="0.25">
      <c r="P1707" s="10">
        <v>36998</v>
      </c>
      <c r="Q1707">
        <v>6.162401</v>
      </c>
      <c r="S1707" s="42">
        <f t="shared" ca="1" si="32"/>
        <v>47727</v>
      </c>
      <c r="T1707" s="43">
        <f ca="1">_xll.BInterpol('Base CDI'!$H$4:$H$28,'Base CDI'!$J$4:$J$29,S1707,"Cubic","Extrapolate=Linear","MultiX=Average","Skip=True","Sort=True")</f>
        <v>13.261115046185459</v>
      </c>
      <c r="U1707" s="43">
        <f ca="1">_xll.BInterpol('Base CDI'!$H$4:$H$28,'Base CDI'!$I$4:$I$29,S1707,"Cubic","Extrapolate=Linear","MultiX=Average","Skip=True","Sort=True")</f>
        <v>13.255757078530802</v>
      </c>
    </row>
    <row r="1708" spans="16:21" x14ac:dyDescent="0.25">
      <c r="P1708" s="10">
        <v>36999</v>
      </c>
      <c r="Q1708">
        <v>6.1659790000000001</v>
      </c>
      <c r="S1708" s="42">
        <f t="shared" ca="1" si="32"/>
        <v>47728</v>
      </c>
      <c r="T1708" s="43">
        <f ca="1">_xll.BInterpol('Base CDI'!$H$4:$H$28,'Base CDI'!$J$4:$J$29,S1708,"Cubic","Extrapolate=Linear","MultiX=Average","Skip=True","Sort=True")</f>
        <v>13.261491774177365</v>
      </c>
      <c r="U1708" s="43">
        <f ca="1">_xll.BInterpol('Base CDI'!$H$4:$H$28,'Base CDI'!$I$4:$I$29,S1708,"Cubic","Extrapolate=Linear","MultiX=Average","Skip=True","Sort=True")</f>
        <v>13.256170497339792</v>
      </c>
    </row>
    <row r="1709" spans="16:21" x14ac:dyDescent="0.25">
      <c r="P1709" s="10">
        <v>37000</v>
      </c>
      <c r="Q1709">
        <v>6.1695739999999999</v>
      </c>
      <c r="S1709" s="42">
        <f t="shared" ca="1" si="32"/>
        <v>47729</v>
      </c>
      <c r="T1709" s="43">
        <f ca="1">_xll.BInterpol('Base CDI'!$H$4:$H$28,'Base CDI'!$J$4:$J$29,S1709,"Cubic","Extrapolate=Linear","MultiX=Average","Skip=True","Sort=True")</f>
        <v>13.261868135263969</v>
      </c>
      <c r="U1709" s="43">
        <f ca="1">_xll.BInterpol('Base CDI'!$H$4:$H$28,'Base CDI'!$I$4:$I$29,S1709,"Cubic","Extrapolate=Linear","MultiX=Average","Skip=True","Sort=True")</f>
        <v>13.256583800126663</v>
      </c>
    </row>
    <row r="1710" spans="16:21" x14ac:dyDescent="0.25">
      <c r="P1710" s="10">
        <v>37001</v>
      </c>
      <c r="Q1710">
        <v>6.1732570000000004</v>
      </c>
      <c r="S1710" s="42">
        <f t="shared" ca="1" si="32"/>
        <v>47730</v>
      </c>
      <c r="T1710" s="43">
        <f ca="1">_xll.BInterpol('Base CDI'!$H$4:$H$28,'Base CDI'!$J$4:$J$29,S1710,"Cubic","Extrapolate=Linear","MultiX=Average","Skip=True","Sort=True")</f>
        <v>13.262244130437603</v>
      </c>
      <c r="U1710" s="43">
        <f ca="1">_xll.BInterpol('Base CDI'!$H$4:$H$28,'Base CDI'!$I$4:$I$29,S1710,"Cubic","Extrapolate=Linear","MultiX=Average","Skip=True","Sort=True")</f>
        <v>13.256996984455771</v>
      </c>
    </row>
    <row r="1711" spans="16:21" x14ac:dyDescent="0.25">
      <c r="P1711" s="10">
        <v>37004</v>
      </c>
      <c r="Q1711">
        <v>6.1769420000000004</v>
      </c>
      <c r="S1711" s="42">
        <f t="shared" ca="1" si="32"/>
        <v>47731</v>
      </c>
      <c r="T1711" s="43">
        <f ca="1">_xll.BInterpol('Base CDI'!$H$4:$H$28,'Base CDI'!$J$4:$J$29,S1711,"Cubic","Extrapolate=Linear","MultiX=Average","Skip=True","Sort=True")</f>
        <v>13.262619760690605</v>
      </c>
      <c r="U1711" s="43">
        <f ca="1">_xll.BInterpol('Base CDI'!$H$4:$H$28,'Base CDI'!$I$4:$I$29,S1711,"Cubic","Extrapolate=Linear","MultiX=Average","Skip=True","Sort=True")</f>
        <v>13.257410047891469</v>
      </c>
    </row>
    <row r="1712" spans="16:21" x14ac:dyDescent="0.25">
      <c r="P1712" s="10">
        <v>37005</v>
      </c>
      <c r="Q1712">
        <v>6.1806299999999998</v>
      </c>
      <c r="S1712" s="42">
        <f t="shared" ca="1" si="32"/>
        <v>47732</v>
      </c>
      <c r="T1712" s="43">
        <f ca="1">_xll.BInterpol('Base CDI'!$H$4:$H$28,'Base CDI'!$J$4:$J$29,S1712,"Cubic","Extrapolate=Linear","MultiX=Average","Skip=True","Sort=True")</f>
        <v>13.262995027015306</v>
      </c>
      <c r="U1712" s="43">
        <f ca="1">_xll.BInterpol('Base CDI'!$H$4:$H$28,'Base CDI'!$I$4:$I$29,S1712,"Cubic","Extrapolate=Linear","MultiX=Average","Skip=True","Sort=True")</f>
        <v>13.257822987998106</v>
      </c>
    </row>
    <row r="1713" spans="16:21" x14ac:dyDescent="0.25">
      <c r="P1713" s="10">
        <v>37006</v>
      </c>
      <c r="Q1713">
        <v>6.1843199999999996</v>
      </c>
      <c r="S1713" s="42">
        <f t="shared" ca="1" si="32"/>
        <v>47733</v>
      </c>
      <c r="T1713" s="43">
        <f ca="1">_xll.BInterpol('Base CDI'!$H$4:$H$28,'Base CDI'!$J$4:$J$29,S1713,"Cubic","Extrapolate=Linear","MultiX=Average","Skip=True","Sort=True")</f>
        <v>13.263369930404043</v>
      </c>
      <c r="U1713" s="43">
        <f ca="1">_xll.BInterpol('Base CDI'!$H$4:$H$28,'Base CDI'!$I$4:$I$29,S1713,"Cubic","Extrapolate=Linear","MultiX=Average","Skip=True","Sort=True")</f>
        <v>13.258235802340037</v>
      </c>
    </row>
    <row r="1714" spans="16:21" x14ac:dyDescent="0.25">
      <c r="P1714" s="10">
        <v>37007</v>
      </c>
      <c r="Q1714">
        <v>6.1880119999999996</v>
      </c>
      <c r="S1714" s="42">
        <f t="shared" ca="1" si="32"/>
        <v>47734</v>
      </c>
      <c r="T1714" s="43">
        <f ca="1">_xll.BInterpol('Base CDI'!$H$4:$H$28,'Base CDI'!$J$4:$J$29,S1714,"Cubic","Extrapolate=Linear","MultiX=Average","Skip=True","Sort=True")</f>
        <v>13.263744471849149</v>
      </c>
      <c r="U1714" s="43">
        <f ca="1">_xll.BInterpol('Base CDI'!$H$4:$H$28,'Base CDI'!$I$4:$I$29,S1714,"Cubic","Extrapolate=Linear","MultiX=Average","Skip=True","Sort=True")</f>
        <v>13.258648488481615</v>
      </c>
    </row>
    <row r="1715" spans="16:21" x14ac:dyDescent="0.25">
      <c r="P1715" s="10">
        <v>37008</v>
      </c>
      <c r="Q1715">
        <v>6.1917070000000001</v>
      </c>
      <c r="S1715" s="42">
        <f t="shared" ca="1" si="32"/>
        <v>47735</v>
      </c>
      <c r="T1715" s="43">
        <f ca="1">_xll.BInterpol('Base CDI'!$H$4:$H$28,'Base CDI'!$J$4:$J$29,S1715,"Cubic","Extrapolate=Linear","MultiX=Average","Skip=True","Sort=True")</f>
        <v>13.264118652342962</v>
      </c>
      <c r="U1715" s="43">
        <f ca="1">_xll.BInterpol('Base CDI'!$H$4:$H$28,'Base CDI'!$I$4:$I$29,S1715,"Cubic","Extrapolate=Linear","MultiX=Average","Skip=True","Sort=True")</f>
        <v>13.259061043987192</v>
      </c>
    </row>
    <row r="1716" spans="16:21" x14ac:dyDescent="0.25">
      <c r="P1716" s="10">
        <v>37011</v>
      </c>
      <c r="Q1716">
        <v>6.1954070000000003</v>
      </c>
      <c r="S1716" s="42">
        <f t="shared" ca="1" si="32"/>
        <v>47736</v>
      </c>
      <c r="T1716" s="43">
        <f ca="1">_xll.BInterpol('Base CDI'!$H$4:$H$28,'Base CDI'!$J$4:$J$29,S1716,"Cubic","Extrapolate=Linear","MultiX=Average","Skip=True","Sort=True")</f>
        <v>13.264492472877812</v>
      </c>
      <c r="U1716" s="43">
        <f ca="1">_xll.BInterpol('Base CDI'!$H$4:$H$28,'Base CDI'!$I$4:$I$29,S1716,"Cubic","Extrapolate=Linear","MultiX=Average","Skip=True","Sort=True")</f>
        <v>13.259473466421117</v>
      </c>
    </row>
    <row r="1717" spans="16:21" x14ac:dyDescent="0.25">
      <c r="P1717" s="10">
        <v>37013</v>
      </c>
      <c r="Q1717">
        <v>6.1991059999999996</v>
      </c>
      <c r="S1717" s="42">
        <f t="shared" ca="1" si="32"/>
        <v>47737</v>
      </c>
      <c r="T1717" s="43">
        <f ca="1">_xll.BInterpol('Base CDI'!$H$4:$H$28,'Base CDI'!$J$4:$J$29,S1717,"Cubic","Extrapolate=Linear","MultiX=Average","Skip=True","Sort=True")</f>
        <v>13.264865934446037</v>
      </c>
      <c r="U1717" s="43">
        <f ca="1">_xll.BInterpol('Base CDI'!$H$4:$H$28,'Base CDI'!$I$4:$I$29,S1717,"Cubic","Extrapolate=Linear","MultiX=Average","Skip=True","Sort=True")</f>
        <v>13.259885753347747</v>
      </c>
    </row>
    <row r="1718" spans="16:21" x14ac:dyDescent="0.25">
      <c r="P1718" s="10">
        <v>37014</v>
      </c>
      <c r="Q1718">
        <v>6.2028049999999997</v>
      </c>
      <c r="S1718" s="42">
        <f t="shared" ca="1" si="32"/>
        <v>47738</v>
      </c>
      <c r="T1718" s="43">
        <f ca="1">_xll.BInterpol('Base CDI'!$H$4:$H$28,'Base CDI'!$J$4:$J$29,S1718,"Cubic","Extrapolate=Linear","MultiX=Average","Skip=True","Sort=True")</f>
        <v>13.265239038039971</v>
      </c>
      <c r="U1718" s="43">
        <f ca="1">_xll.BInterpol('Base CDI'!$H$4:$H$28,'Base CDI'!$I$4:$I$29,S1718,"Cubic","Extrapolate=Linear","MultiX=Average","Skip=True","Sort=True")</f>
        <v>13.260297902331432</v>
      </c>
    </row>
    <row r="1719" spans="16:21" x14ac:dyDescent="0.25">
      <c r="P1719" s="10">
        <v>37015</v>
      </c>
      <c r="Q1719">
        <v>6.2065029999999997</v>
      </c>
      <c r="S1719" s="42">
        <f t="shared" ca="1" si="32"/>
        <v>47739</v>
      </c>
      <c r="T1719" s="43">
        <f ca="1">_xll.BInterpol('Base CDI'!$H$4:$H$28,'Base CDI'!$J$4:$J$29,S1719,"Cubic","Extrapolate=Linear","MultiX=Average","Skip=True","Sort=True")</f>
        <v>13.265611784651947</v>
      </c>
      <c r="U1719" s="43">
        <f ca="1">_xll.BInterpol('Base CDI'!$H$4:$H$28,'Base CDI'!$I$4:$I$29,S1719,"Cubic","Extrapolate=Linear","MultiX=Average","Skip=True","Sort=True")</f>
        <v>13.260709910936527</v>
      </c>
    </row>
    <row r="1720" spans="16:21" x14ac:dyDescent="0.25">
      <c r="P1720" s="10">
        <v>37018</v>
      </c>
      <c r="Q1720">
        <v>6.2102089999999999</v>
      </c>
      <c r="S1720" s="42">
        <f t="shared" ca="1" si="32"/>
        <v>47740</v>
      </c>
      <c r="T1720" s="43">
        <f ca="1">_xll.BInterpol('Base CDI'!$H$4:$H$28,'Base CDI'!$J$4:$J$29,S1720,"Cubic","Extrapolate=Linear","MultiX=Average","Skip=True","Sort=True")</f>
        <v>13.265984175274301</v>
      </c>
      <c r="U1720" s="43">
        <f ca="1">_xll.BInterpol('Base CDI'!$H$4:$H$28,'Base CDI'!$I$4:$I$29,S1720,"Cubic","Extrapolate=Linear","MultiX=Average","Skip=True","Sort=True")</f>
        <v>13.261121776727382</v>
      </c>
    </row>
    <row r="1721" spans="16:21" x14ac:dyDescent="0.25">
      <c r="P1721" s="10">
        <v>37019</v>
      </c>
      <c r="Q1721">
        <v>6.2139160000000002</v>
      </c>
      <c r="S1721" s="42">
        <f t="shared" ca="1" si="32"/>
        <v>47741</v>
      </c>
      <c r="T1721" s="43">
        <f ca="1">_xll.BInterpol('Base CDI'!$H$4:$H$28,'Base CDI'!$J$4:$J$29,S1721,"Cubic","Extrapolate=Linear","MultiX=Average","Skip=True","Sort=True")</f>
        <v>13.266356210899367</v>
      </c>
      <c r="U1721" s="43">
        <f ca="1">_xll.BInterpol('Base CDI'!$H$4:$H$28,'Base CDI'!$I$4:$I$29,S1721,"Cubic","Extrapolate=Linear","MultiX=Average","Skip=True","Sort=True")</f>
        <v>13.261533497268349</v>
      </c>
    </row>
    <row r="1722" spans="16:21" x14ac:dyDescent="0.25">
      <c r="P1722" s="10">
        <v>37020</v>
      </c>
      <c r="Q1722">
        <v>6.2176280000000004</v>
      </c>
      <c r="S1722" s="42">
        <f t="shared" ca="1" si="32"/>
        <v>47742</v>
      </c>
      <c r="T1722" s="43">
        <f ca="1">_xll.BInterpol('Base CDI'!$H$4:$H$28,'Base CDI'!$J$4:$J$29,S1722,"Cubic","Extrapolate=Linear","MultiX=Average","Skip=True","Sort=True")</f>
        <v>13.266727892519482</v>
      </c>
      <c r="U1722" s="43">
        <f ca="1">_xll.BInterpol('Base CDI'!$H$4:$H$28,'Base CDI'!$I$4:$I$29,S1722,"Cubic","Extrapolate=Linear","MultiX=Average","Skip=True","Sort=True")</f>
        <v>13.261945070123781</v>
      </c>
    </row>
    <row r="1723" spans="16:21" x14ac:dyDescent="0.25">
      <c r="P1723" s="10">
        <v>37021</v>
      </c>
      <c r="Q1723">
        <v>6.2213440000000002</v>
      </c>
      <c r="S1723" s="42">
        <f t="shared" ca="1" si="32"/>
        <v>47743</v>
      </c>
      <c r="T1723" s="43">
        <f ca="1">_xll.BInterpol('Base CDI'!$H$4:$H$28,'Base CDI'!$J$4:$J$29,S1723,"Cubic","Extrapolate=Linear","MultiX=Average","Skip=True","Sort=True")</f>
        <v>13.267099221126978</v>
      </c>
      <c r="U1723" s="43">
        <f ca="1">_xll.BInterpol('Base CDI'!$H$4:$H$28,'Base CDI'!$I$4:$I$29,S1723,"Cubic","Extrapolate=Linear","MultiX=Average","Skip=True","Sort=True")</f>
        <v>13.262356492858032</v>
      </c>
    </row>
    <row r="1724" spans="16:21" x14ac:dyDescent="0.25">
      <c r="P1724" s="10">
        <v>37022</v>
      </c>
      <c r="Q1724">
        <v>6.2250629999999996</v>
      </c>
      <c r="S1724" s="42">
        <f t="shared" ca="1" si="32"/>
        <v>47744</v>
      </c>
      <c r="T1724" s="43">
        <f ca="1">_xll.BInterpol('Base CDI'!$H$4:$H$28,'Base CDI'!$J$4:$J$29,S1724,"Cubic","Extrapolate=Linear","MultiX=Average","Skip=True","Sort=True")</f>
        <v>13.267470197714189</v>
      </c>
      <c r="U1724" s="43">
        <f ca="1">_xll.BInterpol('Base CDI'!$H$4:$H$28,'Base CDI'!$I$4:$I$29,S1724,"Cubic","Extrapolate=Linear","MultiX=Average","Skip=True","Sort=True")</f>
        <v>13.262767763035454</v>
      </c>
    </row>
    <row r="1725" spans="16:21" x14ac:dyDescent="0.25">
      <c r="P1725" s="10">
        <v>37025</v>
      </c>
      <c r="Q1725">
        <v>6.2287840000000001</v>
      </c>
      <c r="S1725" s="42">
        <f t="shared" ca="1" si="32"/>
        <v>47745</v>
      </c>
      <c r="T1725" s="43">
        <f ca="1">_xll.BInterpol('Base CDI'!$H$4:$H$28,'Base CDI'!$J$4:$J$29,S1725,"Cubic","Extrapolate=Linear","MultiX=Average","Skip=True","Sort=True")</f>
        <v>13.267840823273453</v>
      </c>
      <c r="U1725" s="43">
        <f ca="1">_xll.BInterpol('Base CDI'!$H$4:$H$28,'Base CDI'!$I$4:$I$29,S1725,"Cubic","Extrapolate=Linear","MultiX=Average","Skip=True","Sort=True")</f>
        <v>13.263178878220399</v>
      </c>
    </row>
    <row r="1726" spans="16:21" x14ac:dyDescent="0.25">
      <c r="P1726" s="10">
        <v>37026</v>
      </c>
      <c r="Q1726">
        <v>6.2325039999999996</v>
      </c>
      <c r="S1726" s="42">
        <f t="shared" ca="1" si="32"/>
        <v>47746</v>
      </c>
      <c r="T1726" s="43">
        <f ca="1">_xll.BInterpol('Base CDI'!$H$4:$H$28,'Base CDI'!$J$4:$J$29,S1726,"Cubic","Extrapolate=Linear","MultiX=Average","Skip=True","Sort=True")</f>
        <v>13.268211098797101</v>
      </c>
      <c r="U1726" s="43">
        <f ca="1">_xll.BInterpol('Base CDI'!$H$4:$H$28,'Base CDI'!$I$4:$I$29,S1726,"Cubic","Extrapolate=Linear","MultiX=Average","Skip=True","Sort=True")</f>
        <v>13.263589835977218</v>
      </c>
    </row>
    <row r="1727" spans="16:21" x14ac:dyDescent="0.25">
      <c r="P1727" s="10">
        <v>37027</v>
      </c>
      <c r="Q1727">
        <v>6.2362289999999998</v>
      </c>
      <c r="S1727" s="42">
        <f t="shared" ca="1" si="32"/>
        <v>47747</v>
      </c>
      <c r="T1727" s="43">
        <f ca="1">_xll.BInterpol('Base CDI'!$H$4:$H$28,'Base CDI'!$J$4:$J$29,S1727,"Cubic","Extrapolate=Linear","MultiX=Average","Skip=True","Sort=True")</f>
        <v>13.26858102527747</v>
      </c>
      <c r="U1727" s="43">
        <f ca="1">_xll.BInterpol('Base CDI'!$H$4:$H$28,'Base CDI'!$I$4:$I$29,S1727,"Cubic","Extrapolate=Linear","MultiX=Average","Skip=True","Sort=True")</f>
        <v>13.264000633870266</v>
      </c>
    </row>
    <row r="1728" spans="16:21" x14ac:dyDescent="0.25">
      <c r="P1728" s="10">
        <v>37028</v>
      </c>
      <c r="Q1728">
        <v>6.2399550000000001</v>
      </c>
      <c r="S1728" s="42">
        <f t="shared" ca="1" si="32"/>
        <v>47748</v>
      </c>
      <c r="T1728" s="43">
        <f ca="1">_xll.BInterpol('Base CDI'!$H$4:$H$28,'Base CDI'!$J$4:$J$29,S1728,"Cubic","Extrapolate=Linear","MultiX=Average","Skip=True","Sort=True")</f>
        <v>13.268950603706894</v>
      </c>
      <c r="U1728" s="43">
        <f ca="1">_xll.BInterpol('Base CDI'!$H$4:$H$28,'Base CDI'!$I$4:$I$29,S1728,"Cubic","Extrapolate=Linear","MultiX=Average","Skip=True","Sort=True")</f>
        <v>13.264411269463894</v>
      </c>
    </row>
    <row r="1729" spans="16:21" x14ac:dyDescent="0.25">
      <c r="P1729" s="10">
        <v>37029</v>
      </c>
      <c r="Q1729">
        <v>6.243684</v>
      </c>
      <c r="S1729" s="42">
        <f t="shared" ca="1" si="32"/>
        <v>47749</v>
      </c>
      <c r="T1729" s="43">
        <f ca="1">_xll.BInterpol('Base CDI'!$H$4:$H$28,'Base CDI'!$J$4:$J$29,S1729,"Cubic","Extrapolate=Linear","MultiX=Average","Skip=True","Sort=True")</f>
        <v>13.269319835077708</v>
      </c>
      <c r="U1729" s="43">
        <f ca="1">_xll.BInterpol('Base CDI'!$H$4:$H$28,'Base CDI'!$I$4:$I$29,S1729,"Cubic","Extrapolate=Linear","MultiX=Average","Skip=True","Sort=True")</f>
        <v>13.264821740322454</v>
      </c>
    </row>
    <row r="1730" spans="16:21" x14ac:dyDescent="0.25">
      <c r="P1730" s="10">
        <v>37032</v>
      </c>
      <c r="Q1730">
        <v>6.2474160000000003</v>
      </c>
      <c r="S1730" s="42">
        <f t="shared" ca="1" si="32"/>
        <v>47750</v>
      </c>
      <c r="T1730" s="43">
        <f ca="1">_xll.BInterpol('Base CDI'!$H$4:$H$28,'Base CDI'!$J$4:$J$29,S1730,"Cubic","Extrapolate=Linear","MultiX=Average","Skip=True","Sort=True")</f>
        <v>13.269688720382245</v>
      </c>
      <c r="U1730" s="43">
        <f ca="1">_xll.BInterpol('Base CDI'!$H$4:$H$28,'Base CDI'!$I$4:$I$29,S1730,"Cubic","Extrapolate=Linear","MultiX=Average","Skip=True","Sort=True")</f>
        <v>13.265232044010299</v>
      </c>
    </row>
    <row r="1731" spans="16:21" x14ac:dyDescent="0.25">
      <c r="P1731" s="10">
        <v>37033</v>
      </c>
      <c r="Q1731">
        <v>6.2511479999999997</v>
      </c>
      <c r="S1731" s="42">
        <f t="shared" ca="1" si="32"/>
        <v>47751</v>
      </c>
      <c r="T1731" s="43">
        <f ca="1">_xll.BInterpol('Base CDI'!$H$4:$H$28,'Base CDI'!$J$4:$J$29,S1731,"Cubic","Extrapolate=Linear","MultiX=Average","Skip=True","Sort=True")</f>
        <v>13.270057260612843</v>
      </c>
      <c r="U1731" s="43">
        <f ca="1">_xll.BInterpol('Base CDI'!$H$4:$H$28,'Base CDI'!$I$4:$I$29,S1731,"Cubic","Extrapolate=Linear","MultiX=Average","Skip=True","Sort=True")</f>
        <v>13.265642178091783</v>
      </c>
    </row>
    <row r="1732" spans="16:21" x14ac:dyDescent="0.25">
      <c r="P1732" s="10">
        <v>37034</v>
      </c>
      <c r="Q1732">
        <v>6.2548839999999997</v>
      </c>
      <c r="S1732" s="42">
        <f t="shared" ca="1" si="32"/>
        <v>47752</v>
      </c>
      <c r="T1732" s="43">
        <f ca="1">_xll.BInterpol('Base CDI'!$H$4:$H$28,'Base CDI'!$J$4:$J$29,S1732,"Cubic","Extrapolate=Linear","MultiX=Average","Skip=True","Sort=True")</f>
        <v>13.270425456761831</v>
      </c>
      <c r="U1732" s="43">
        <f ca="1">_xll.BInterpol('Base CDI'!$H$4:$H$28,'Base CDI'!$I$4:$I$29,S1732,"Cubic","Extrapolate=Linear","MultiX=Average","Skip=True","Sort=True")</f>
        <v>13.266052140131256</v>
      </c>
    </row>
    <row r="1733" spans="16:21" x14ac:dyDescent="0.25">
      <c r="P1733" s="10">
        <v>37035</v>
      </c>
      <c r="Q1733">
        <v>6.258699</v>
      </c>
      <c r="S1733" s="42">
        <f t="shared" ca="1" si="32"/>
        <v>47753</v>
      </c>
      <c r="T1733" s="43">
        <f ca="1">_xll.BInterpol('Base CDI'!$H$4:$H$28,'Base CDI'!$J$4:$J$29,S1733,"Cubic","Extrapolate=Linear","MultiX=Average","Skip=True","Sort=True")</f>
        <v>13.270793309821551</v>
      </c>
      <c r="U1733" s="43">
        <f ca="1">_xll.BInterpol('Base CDI'!$H$4:$H$28,'Base CDI'!$I$4:$I$29,S1733,"Cubic","Extrapolate=Linear","MultiX=Average","Skip=True","Sort=True")</f>
        <v>13.26646192769307</v>
      </c>
    </row>
    <row r="1734" spans="16:21" x14ac:dyDescent="0.25">
      <c r="P1734" s="10">
        <v>37036</v>
      </c>
      <c r="Q1734">
        <v>6.2625400000000004</v>
      </c>
      <c r="S1734" s="42">
        <f t="shared" ca="1" si="32"/>
        <v>47754</v>
      </c>
      <c r="T1734" s="43">
        <f ca="1">_xll.BInterpol('Base CDI'!$H$4:$H$28,'Base CDI'!$J$4:$J$29,S1734,"Cubic","Extrapolate=Linear","MultiX=Average","Skip=True","Sort=True")</f>
        <v>13.271160820784331</v>
      </c>
      <c r="U1734" s="43">
        <f ca="1">_xll.BInterpol('Base CDI'!$H$4:$H$28,'Base CDI'!$I$4:$I$29,S1734,"Cubic","Extrapolate=Linear","MultiX=Average","Skip=True","Sort=True")</f>
        <v>13.266871538341581</v>
      </c>
    </row>
    <row r="1735" spans="16:21" x14ac:dyDescent="0.25">
      <c r="P1735" s="10">
        <v>37039</v>
      </c>
      <c r="Q1735">
        <v>6.2663900000000003</v>
      </c>
      <c r="S1735" s="42">
        <f t="shared" ca="1" si="32"/>
        <v>47755</v>
      </c>
      <c r="T1735" s="43">
        <f ca="1">_xll.BInterpol('Base CDI'!$H$4:$H$28,'Base CDI'!$J$4:$J$29,S1735,"Cubic","Extrapolate=Linear","MultiX=Average","Skip=True","Sort=True")</f>
        <v>13.271527990642509</v>
      </c>
      <c r="U1735" s="43">
        <f ca="1">_xll.BInterpol('Base CDI'!$H$4:$H$28,'Base CDI'!$I$4:$I$29,S1735,"Cubic","Extrapolate=Linear","MultiX=Average","Skip=True","Sort=True")</f>
        <v>13.267280969641138</v>
      </c>
    </row>
    <row r="1736" spans="16:21" x14ac:dyDescent="0.25">
      <c r="P1736" s="10">
        <v>37040</v>
      </c>
      <c r="Q1736">
        <v>6.2702450000000001</v>
      </c>
      <c r="S1736" s="42">
        <f t="shared" ca="1" si="32"/>
        <v>47756</v>
      </c>
      <c r="T1736" s="43">
        <f ca="1">_xll.BInterpol('Base CDI'!$H$4:$H$28,'Base CDI'!$J$4:$J$29,S1736,"Cubic","Extrapolate=Linear","MultiX=Average","Skip=True","Sort=True")</f>
        <v>13.27189482038842</v>
      </c>
      <c r="U1736" s="43">
        <f ca="1">_xll.BInterpol('Base CDI'!$H$4:$H$28,'Base CDI'!$I$4:$I$29,S1736,"Cubic","Extrapolate=Linear","MultiX=Average","Skip=True","Sort=True")</f>
        <v>13.267690219156096</v>
      </c>
    </row>
    <row r="1737" spans="16:21" x14ac:dyDescent="0.25">
      <c r="P1737" s="10">
        <v>37041</v>
      </c>
      <c r="Q1737">
        <v>6.2741030000000002</v>
      </c>
      <c r="S1737" s="42">
        <f t="shared" ca="1" si="32"/>
        <v>47757</v>
      </c>
      <c r="T1737" s="43">
        <f ca="1">_xll.BInterpol('Base CDI'!$H$4:$H$28,'Base CDI'!$J$4:$J$29,S1737,"Cubic","Extrapolate=Linear","MultiX=Average","Skip=True","Sort=True")</f>
        <v>13.272261311014397</v>
      </c>
      <c r="U1737" s="43">
        <f ca="1">_xll.BInterpol('Base CDI'!$H$4:$H$28,'Base CDI'!$I$4:$I$29,S1737,"Cubic","Extrapolate=Linear","MultiX=Average","Skip=True","Sort=True")</f>
        <v>13.268099284450807</v>
      </c>
    </row>
    <row r="1738" spans="16:21" x14ac:dyDescent="0.25">
      <c r="P1738" s="10">
        <v>37042</v>
      </c>
      <c r="Q1738">
        <v>6.277965</v>
      </c>
      <c r="S1738" s="42">
        <f t="shared" ca="1" si="32"/>
        <v>47758</v>
      </c>
      <c r="T1738" s="43">
        <f ca="1">_xll.BInterpol('Base CDI'!$H$4:$H$28,'Base CDI'!$J$4:$J$29,S1738,"Cubic","Extrapolate=Linear","MultiX=Average","Skip=True","Sort=True")</f>
        <v>13.272627463512775</v>
      </c>
      <c r="U1738" s="43">
        <f ca="1">_xll.BInterpol('Base CDI'!$H$4:$H$28,'Base CDI'!$I$4:$I$29,S1738,"Cubic","Extrapolate=Linear","MultiX=Average","Skip=True","Sort=True")</f>
        <v>13.268508163089621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3">S1738+1</f>
        <v>47759</v>
      </c>
      <c r="T1739" s="43">
        <f ca="1">_xll.BInterpol('Base CDI'!$H$4:$H$28,'Base CDI'!$J$4:$J$29,S1739,"Cubic","Extrapolate=Linear","MultiX=Average","Skip=True","Sort=True")</f>
        <v>13.272993278875889</v>
      </c>
      <c r="U1739" s="43">
        <f ca="1">_xll.BInterpol('Base CDI'!$H$4:$H$28,'Base CDI'!$I$4:$I$29,S1739,"Cubic","Extrapolate=Linear","MultiX=Average","Skip=True","Sort=True")</f>
        <v>13.268916852636892</v>
      </c>
    </row>
    <row r="1740" spans="16:21" x14ac:dyDescent="0.25">
      <c r="P1740" s="10">
        <v>37046</v>
      </c>
      <c r="Q1740">
        <v>6.2856920000000001</v>
      </c>
      <c r="S1740" s="42">
        <f t="shared" ca="1" si="33"/>
        <v>47760</v>
      </c>
      <c r="T1740" s="43">
        <f ca="1">_xll.BInterpol('Base CDI'!$H$4:$H$28,'Base CDI'!$J$4:$J$29,S1740,"Cubic","Extrapolate=Linear","MultiX=Average","Skip=True","Sort=True")</f>
        <v>13.273358758096073</v>
      </c>
      <c r="U1740" s="43">
        <f ca="1">_xll.BInterpol('Base CDI'!$H$4:$H$28,'Base CDI'!$I$4:$I$29,S1740,"Cubic","Extrapolate=Linear","MultiX=Average","Skip=True","Sort=True")</f>
        <v>13.269325350656974</v>
      </c>
    </row>
    <row r="1741" spans="16:21" x14ac:dyDescent="0.25">
      <c r="P1741" s="10">
        <v>37047</v>
      </c>
      <c r="Q1741">
        <v>6.2895580000000004</v>
      </c>
      <c r="S1741" s="42">
        <f t="shared" ca="1" si="33"/>
        <v>47761</v>
      </c>
      <c r="T1741" s="43">
        <f ca="1">_xll.BInterpol('Base CDI'!$H$4:$H$28,'Base CDI'!$J$4:$J$29,S1741,"Cubic","Extrapolate=Linear","MultiX=Average","Skip=True","Sort=True")</f>
        <v>13.273723902165663</v>
      </c>
      <c r="U1741" s="43">
        <f ca="1">_xll.BInterpol('Base CDI'!$H$4:$H$28,'Base CDI'!$I$4:$I$29,S1741,"Cubic","Extrapolate=Linear","MultiX=Average","Skip=True","Sort=True")</f>
        <v>13.269733654714218</v>
      </c>
    </row>
    <row r="1742" spans="16:21" x14ac:dyDescent="0.25">
      <c r="P1742" s="10">
        <v>37048</v>
      </c>
      <c r="Q1742">
        <v>6.2934239999999999</v>
      </c>
      <c r="S1742" s="42">
        <f t="shared" ca="1" si="33"/>
        <v>47762</v>
      </c>
      <c r="T1742" s="43">
        <f ca="1">_xll.BInterpol('Base CDI'!$H$4:$H$28,'Base CDI'!$J$4:$J$29,S1742,"Cubic","Extrapolate=Linear","MultiX=Average","Skip=True","Sort=True")</f>
        <v>13.274088712076992</v>
      </c>
      <c r="U1742" s="43">
        <f ca="1">_xll.BInterpol('Base CDI'!$H$4:$H$28,'Base CDI'!$I$4:$I$29,S1742,"Cubic","Extrapolate=Linear","MultiX=Average","Skip=True","Sort=True")</f>
        <v>13.270141762372974</v>
      </c>
    </row>
    <row r="1743" spans="16:21" x14ac:dyDescent="0.25">
      <c r="P1743" s="10">
        <v>37049</v>
      </c>
      <c r="Q1743">
        <v>6.2972890000000001</v>
      </c>
      <c r="S1743" s="42">
        <f t="shared" ca="1" si="33"/>
        <v>47763</v>
      </c>
      <c r="T1743" s="43">
        <f ca="1">_xll.BInterpol('Base CDI'!$H$4:$H$28,'Base CDI'!$J$4:$J$29,S1743,"Cubic","Extrapolate=Linear","MultiX=Average","Skip=True","Sort=True")</f>
        <v>13.274453188822395</v>
      </c>
      <c r="U1743" s="43">
        <f ca="1">_xll.BInterpol('Base CDI'!$H$4:$H$28,'Base CDI'!$I$4:$I$29,S1743,"Cubic","Extrapolate=Linear","MultiX=Average","Skip=True","Sort=True")</f>
        <v>13.2705496711976</v>
      </c>
    </row>
    <row r="1744" spans="16:21" x14ac:dyDescent="0.25">
      <c r="P1744" s="10">
        <v>37050</v>
      </c>
      <c r="Q1744">
        <v>6.3011509999999999</v>
      </c>
      <c r="S1744" s="42">
        <f t="shared" ca="1" si="33"/>
        <v>47764</v>
      </c>
      <c r="T1744" s="43">
        <f ca="1">_xll.BInterpol('Base CDI'!$H$4:$H$28,'Base CDI'!$J$4:$J$29,S1744,"Cubic","Extrapolate=Linear","MultiX=Average","Skip=True","Sort=True")</f>
        <v>13.274817333394209</v>
      </c>
      <c r="U1744" s="43">
        <f ca="1">_xll.BInterpol('Base CDI'!$H$4:$H$28,'Base CDI'!$I$4:$I$29,S1744,"Cubic","Extrapolate=Linear","MultiX=Average","Skip=True","Sort=True")</f>
        <v>13.270957378752444</v>
      </c>
    </row>
    <row r="1745" spans="16:21" x14ac:dyDescent="0.25">
      <c r="P1745" s="10">
        <v>37053</v>
      </c>
      <c r="Q1745">
        <v>6.3050079999999999</v>
      </c>
      <c r="S1745" s="42">
        <f t="shared" ca="1" si="33"/>
        <v>47765</v>
      </c>
      <c r="T1745" s="43">
        <f ca="1">_xll.BInterpol('Base CDI'!$H$4:$H$28,'Base CDI'!$J$4:$J$29,S1745,"Cubic","Extrapolate=Linear","MultiX=Average","Skip=True","Sort=True")</f>
        <v>13.275181146784766</v>
      </c>
      <c r="U1745" s="43">
        <f ca="1">_xll.BInterpol('Base CDI'!$H$4:$H$28,'Base CDI'!$I$4:$I$29,S1745,"Cubic","Extrapolate=Linear","MultiX=Average","Skip=True","Sort=True")</f>
        <v>13.27136488260186</v>
      </c>
    </row>
    <row r="1746" spans="16:21" x14ac:dyDescent="0.25">
      <c r="P1746" s="10">
        <v>37054</v>
      </c>
      <c r="Q1746">
        <v>6.3088600000000001</v>
      </c>
      <c r="S1746" s="42">
        <f t="shared" ca="1" si="33"/>
        <v>47766</v>
      </c>
      <c r="T1746" s="43">
        <f ca="1">_xll.BInterpol('Base CDI'!$H$4:$H$28,'Base CDI'!$J$4:$J$29,S1746,"Cubic","Extrapolate=Linear","MultiX=Average","Skip=True","Sort=True")</f>
        <v>13.275544629986401</v>
      </c>
      <c r="U1746" s="43">
        <f ca="1">_xll.BInterpol('Base CDI'!$H$4:$H$28,'Base CDI'!$I$4:$I$29,S1746,"Cubic","Extrapolate=Linear","MultiX=Average","Skip=True","Sort=True")</f>
        <v>13.271772180310199</v>
      </c>
    </row>
    <row r="1747" spans="16:21" x14ac:dyDescent="0.25">
      <c r="P1747" s="10">
        <v>37055</v>
      </c>
      <c r="Q1747">
        <v>6.3127190000000004</v>
      </c>
      <c r="S1747" s="42">
        <f t="shared" ca="1" si="33"/>
        <v>47767</v>
      </c>
      <c r="T1747" s="43">
        <f ca="1">_xll.BInterpol('Base CDI'!$H$4:$H$28,'Base CDI'!$J$4:$J$29,S1747,"Cubic","Extrapolate=Linear","MultiX=Average","Skip=True","Sort=True")</f>
        <v>13.27590778399145</v>
      </c>
      <c r="U1747" s="43">
        <f ca="1">_xll.BInterpol('Base CDI'!$H$4:$H$28,'Base CDI'!$I$4:$I$29,S1747,"Cubic","Extrapolate=Linear","MultiX=Average","Skip=True","Sort=True")</f>
        <v>13.272179269441816</v>
      </c>
    </row>
    <row r="1748" spans="16:21" x14ac:dyDescent="0.25">
      <c r="P1748" s="10">
        <v>37057</v>
      </c>
      <c r="Q1748">
        <v>6.3165760000000004</v>
      </c>
      <c r="S1748" s="42">
        <f t="shared" ca="1" si="33"/>
        <v>47768</v>
      </c>
      <c r="T1748" s="43">
        <f ca="1">_xll.BInterpol('Base CDI'!$H$4:$H$28,'Base CDI'!$J$4:$J$29,S1748,"Cubic","Extrapolate=Linear","MultiX=Average","Skip=True","Sort=True")</f>
        <v>13.276270609792245</v>
      </c>
      <c r="U1748" s="43">
        <f ca="1">_xll.BInterpol('Base CDI'!$H$4:$H$28,'Base CDI'!$I$4:$I$29,S1748,"Cubic","Extrapolate=Linear","MultiX=Average","Skip=True","Sort=True")</f>
        <v>13.272586147561062</v>
      </c>
    </row>
    <row r="1749" spans="16:21" x14ac:dyDescent="0.25">
      <c r="P1749" s="10">
        <v>37060</v>
      </c>
      <c r="Q1749">
        <v>6.3204419999999999</v>
      </c>
      <c r="S1749" s="42">
        <f t="shared" ca="1" si="33"/>
        <v>47769</v>
      </c>
      <c r="T1749" s="43">
        <f ca="1">_xll.BInterpol('Base CDI'!$H$4:$H$28,'Base CDI'!$J$4:$J$29,S1749,"Cubic","Extrapolate=Linear","MultiX=Average","Skip=True","Sort=True")</f>
        <v>13.276633108381123</v>
      </c>
      <c r="U1749" s="43">
        <f ca="1">_xll.BInterpol('Base CDI'!$H$4:$H$28,'Base CDI'!$I$4:$I$29,S1749,"Cubic","Extrapolate=Linear","MultiX=Average","Skip=True","Sort=True")</f>
        <v>13.272992812232291</v>
      </c>
    </row>
    <row r="1750" spans="16:21" x14ac:dyDescent="0.25">
      <c r="P1750" s="10">
        <v>37061</v>
      </c>
      <c r="Q1750">
        <v>6.3243270000000003</v>
      </c>
      <c r="S1750" s="42">
        <f t="shared" ca="1" si="33"/>
        <v>47770</v>
      </c>
      <c r="T1750" s="43">
        <f ca="1">_xll.BInterpol('Base CDI'!$H$4:$H$28,'Base CDI'!$J$4:$J$29,S1750,"Cubic","Extrapolate=Linear","MultiX=Average","Skip=True","Sort=True")</f>
        <v>13.276995280750418</v>
      </c>
      <c r="U1750" s="43">
        <f ca="1">_xll.BInterpol('Base CDI'!$H$4:$H$28,'Base CDI'!$I$4:$I$29,S1750,"Cubic","Extrapolate=Linear","MultiX=Average","Skip=True","Sort=True")</f>
        <v>13.273399261019852</v>
      </c>
    </row>
    <row r="1751" spans="16:21" x14ac:dyDescent="0.25">
      <c r="P1751" s="10">
        <v>37062</v>
      </c>
      <c r="Q1751">
        <v>6.3282210000000001</v>
      </c>
      <c r="S1751" s="42">
        <f t="shared" ca="1" si="33"/>
        <v>47771</v>
      </c>
      <c r="T1751" s="43">
        <f ca="1">_xll.BInterpol('Base CDI'!$H$4:$H$28,'Base CDI'!$J$4:$J$29,S1751,"Cubic","Extrapolate=Linear","MultiX=Average","Skip=True","Sort=True")</f>
        <v>13.277357127892465</v>
      </c>
      <c r="U1751" s="43">
        <f ca="1">_xll.BInterpol('Base CDI'!$H$4:$H$28,'Base CDI'!$I$4:$I$29,S1751,"Cubic","Extrapolate=Linear","MultiX=Average","Skip=True","Sort=True")</f>
        <v>13.273805491488101</v>
      </c>
    </row>
    <row r="1752" spans="16:21" x14ac:dyDescent="0.25">
      <c r="P1752" s="10">
        <v>37063</v>
      </c>
      <c r="Q1752">
        <v>6.3322120000000002</v>
      </c>
      <c r="S1752" s="42">
        <f t="shared" ca="1" si="33"/>
        <v>47772</v>
      </c>
      <c r="T1752" s="43">
        <f ca="1">_xll.BInterpol('Base CDI'!$H$4:$H$28,'Base CDI'!$J$4:$J$29,S1752,"Cubic","Extrapolate=Linear","MultiX=Average","Skip=True","Sort=True")</f>
        <v>13.277718650799596</v>
      </c>
      <c r="U1752" s="43">
        <f ca="1">_xll.BInterpol('Base CDI'!$H$4:$H$28,'Base CDI'!$I$4:$I$29,S1752,"Cubic","Extrapolate=Linear","MultiX=Average","Skip=True","Sort=True")</f>
        <v>13.274211501201387</v>
      </c>
    </row>
    <row r="1753" spans="16:21" x14ac:dyDescent="0.25">
      <c r="P1753" s="10">
        <v>37064</v>
      </c>
      <c r="Q1753">
        <v>6.3364279999999997</v>
      </c>
      <c r="S1753" s="42">
        <f t="shared" ca="1" si="33"/>
        <v>47773</v>
      </c>
      <c r="T1753" s="43">
        <f ca="1">_xll.BInterpol('Base CDI'!$H$4:$H$28,'Base CDI'!$J$4:$J$29,S1753,"Cubic","Extrapolate=Linear","MultiX=Average","Skip=True","Sort=True")</f>
        <v>13.278079850464151</v>
      </c>
      <c r="U1753" s="43">
        <f ca="1">_xll.BInterpol('Base CDI'!$H$4:$H$28,'Base CDI'!$I$4:$I$29,S1753,"Cubic","Extrapolate=Linear","MultiX=Average","Skip=True","Sort=True")</f>
        <v>13.274617287724066</v>
      </c>
    </row>
    <row r="1754" spans="16:21" x14ac:dyDescent="0.25">
      <c r="P1754" s="10">
        <v>37067</v>
      </c>
      <c r="Q1754">
        <v>6.340649</v>
      </c>
      <c r="S1754" s="42">
        <f t="shared" ca="1" si="33"/>
        <v>47774</v>
      </c>
      <c r="T1754" s="43">
        <f ca="1">_xll.BInterpol('Base CDI'!$H$4:$H$28,'Base CDI'!$J$4:$J$29,S1754,"Cubic","Extrapolate=Linear","MultiX=Average","Skip=True","Sort=True")</f>
        <v>13.27844072787846</v>
      </c>
      <c r="U1754" s="43">
        <f ca="1">_xll.BInterpol('Base CDI'!$H$4:$H$28,'Base CDI'!$I$4:$I$29,S1754,"Cubic","Extrapolate=Linear","MultiX=Average","Skip=True","Sort=True")</f>
        <v>13.275022848620489</v>
      </c>
    </row>
    <row r="1755" spans="16:21" x14ac:dyDescent="0.25">
      <c r="P1755" s="10">
        <v>37068</v>
      </c>
      <c r="Q1755">
        <v>6.3448719999999996</v>
      </c>
      <c r="S1755" s="42">
        <f t="shared" ca="1" si="33"/>
        <v>47775</v>
      </c>
      <c r="T1755" s="43">
        <f ca="1">_xll.BInterpol('Base CDI'!$H$4:$H$28,'Base CDI'!$J$4:$J$29,S1755,"Cubic","Extrapolate=Linear","MultiX=Average","Skip=True","Sort=True")</f>
        <v>13.278801284034857</v>
      </c>
      <c r="U1755" s="43">
        <f ca="1">_xll.BInterpol('Base CDI'!$H$4:$H$28,'Base CDI'!$I$4:$I$29,S1755,"Cubic","Extrapolate=Linear","MultiX=Average","Skip=True","Sort=True")</f>
        <v>13.275428181455009</v>
      </c>
    </row>
    <row r="1756" spans="16:21" x14ac:dyDescent="0.25">
      <c r="P1756" s="10">
        <v>37069</v>
      </c>
      <c r="Q1756">
        <v>6.3490960000000003</v>
      </c>
      <c r="S1756" s="42">
        <f t="shared" ca="1" si="33"/>
        <v>47776</v>
      </c>
      <c r="T1756" s="43">
        <f ca="1">_xll.BInterpol('Base CDI'!$H$4:$H$28,'Base CDI'!$J$4:$J$29,S1756,"Cubic","Extrapolate=Linear","MultiX=Average","Skip=True","Sort=True")</f>
        <v>13.279161519925681</v>
      </c>
      <c r="U1756" s="43">
        <f ca="1">_xll.BInterpol('Base CDI'!$H$4:$H$28,'Base CDI'!$I$4:$I$29,S1756,"Cubic","Extrapolate=Linear","MultiX=Average","Skip=True","Sort=True")</f>
        <v>13.275833283791975</v>
      </c>
    </row>
    <row r="1757" spans="16:21" x14ac:dyDescent="0.25">
      <c r="P1757" s="10">
        <v>37070</v>
      </c>
      <c r="Q1757">
        <v>6.3533280000000003</v>
      </c>
      <c r="S1757" s="42">
        <f t="shared" ca="1" si="33"/>
        <v>47777</v>
      </c>
      <c r="T1757" s="43">
        <f ca="1">_xll.BInterpol('Base CDI'!$H$4:$H$28,'Base CDI'!$J$4:$J$29,S1757,"Cubic","Extrapolate=Linear","MultiX=Average","Skip=True","Sort=True")</f>
        <v>13.279521436543265</v>
      </c>
      <c r="U1757" s="43">
        <f ca="1">_xll.BInterpol('Base CDI'!$H$4:$H$28,'Base CDI'!$I$4:$I$29,S1757,"Cubic","Extrapolate=Linear","MultiX=Average","Skip=True","Sort=True")</f>
        <v>13.276238153195745</v>
      </c>
    </row>
    <row r="1758" spans="16:21" x14ac:dyDescent="0.25">
      <c r="P1758" s="10">
        <v>37071</v>
      </c>
      <c r="Q1758">
        <v>6.3575619999999997</v>
      </c>
      <c r="S1758" s="42">
        <f t="shared" ca="1" si="33"/>
        <v>47778</v>
      </c>
      <c r="T1758" s="43">
        <f ca="1">_xll.BInterpol('Base CDI'!$H$4:$H$28,'Base CDI'!$J$4:$J$29,S1758,"Cubic","Extrapolate=Linear","MultiX=Average","Skip=True","Sort=True")</f>
        <v>13.27988103487994</v>
      </c>
      <c r="U1758" s="43">
        <f ca="1">_xll.BInterpol('Base CDI'!$H$4:$H$28,'Base CDI'!$I$4:$I$29,S1758,"Cubic","Extrapolate=Linear","MultiX=Average","Skip=True","Sort=True")</f>
        <v>13.276642787230667</v>
      </c>
    </row>
    <row r="1759" spans="16:21" x14ac:dyDescent="0.25">
      <c r="P1759" s="10">
        <v>37074</v>
      </c>
      <c r="Q1759">
        <v>6.3617990000000004</v>
      </c>
      <c r="S1759" s="42">
        <f t="shared" ca="1" si="33"/>
        <v>47779</v>
      </c>
      <c r="T1759" s="43">
        <f ca="1">_xll.BInterpol('Base CDI'!$H$4:$H$28,'Base CDI'!$J$4:$J$29,S1759,"Cubic","Extrapolate=Linear","MultiX=Average","Skip=True","Sort=True")</f>
        <v>13.280240315928046</v>
      </c>
      <c r="U1759" s="43">
        <f ca="1">_xll.BInterpol('Base CDI'!$H$4:$H$28,'Base CDI'!$I$4:$I$29,S1759,"Cubic","Extrapolate=Linear","MultiX=Average","Skip=True","Sort=True")</f>
        <v>13.277047183461097</v>
      </c>
    </row>
    <row r="1760" spans="16:21" x14ac:dyDescent="0.25">
      <c r="P1760" s="10">
        <v>37075</v>
      </c>
      <c r="Q1760">
        <v>6.3660399999999999</v>
      </c>
      <c r="S1760" s="42">
        <f t="shared" ca="1" si="33"/>
        <v>47780</v>
      </c>
      <c r="T1760" s="43">
        <f ca="1">_xll.BInterpol('Base CDI'!$H$4:$H$28,'Base CDI'!$J$4:$J$29,S1760,"Cubic","Extrapolate=Linear","MultiX=Average","Skip=True","Sort=True")</f>
        <v>13.280599280679915</v>
      </c>
      <c r="U1760" s="43">
        <f ca="1">_xll.BInterpol('Base CDI'!$H$4:$H$28,'Base CDI'!$I$4:$I$29,S1760,"Cubic","Extrapolate=Linear","MultiX=Average","Skip=True","Sort=True")</f>
        <v>13.277451339451384</v>
      </c>
    </row>
    <row r="1761" spans="16:21" x14ac:dyDescent="0.25">
      <c r="P1761" s="10">
        <v>37076</v>
      </c>
      <c r="Q1761">
        <v>6.3702870000000003</v>
      </c>
      <c r="S1761" s="42">
        <f t="shared" ca="1" si="33"/>
        <v>47781</v>
      </c>
      <c r="T1761" s="43">
        <f ca="1">_xll.BInterpol('Base CDI'!$H$4:$H$28,'Base CDI'!$J$4:$J$29,S1761,"Cubic","Extrapolate=Linear","MultiX=Average","Skip=True","Sort=True")</f>
        <v>13.280957930127881</v>
      </c>
      <c r="U1761" s="43">
        <f ca="1">_xll.BInterpol('Base CDI'!$H$4:$H$28,'Base CDI'!$I$4:$I$29,S1761,"Cubic","Extrapolate=Linear","MultiX=Average","Skip=True","Sort=True")</f>
        <v>13.277855252765882</v>
      </c>
    </row>
    <row r="1762" spans="16:21" x14ac:dyDescent="0.25">
      <c r="P1762" s="10">
        <v>37077</v>
      </c>
      <c r="Q1762">
        <v>6.3745370000000001</v>
      </c>
      <c r="S1762" s="42">
        <f t="shared" ca="1" si="33"/>
        <v>47782</v>
      </c>
      <c r="T1762" s="43">
        <f ca="1">_xll.BInterpol('Base CDI'!$H$4:$H$28,'Base CDI'!$J$4:$J$29,S1762,"Cubic","Extrapolate=Linear","MultiX=Average","Skip=True","Sort=True")</f>
        <v>13.28131626526428</v>
      </c>
      <c r="U1762" s="43">
        <f ca="1">_xll.BInterpol('Base CDI'!$H$4:$H$28,'Base CDI'!$I$4:$I$29,S1762,"Cubic","Extrapolate=Linear","MultiX=Average","Skip=True","Sort=True")</f>
        <v>13.278258920968943</v>
      </c>
    </row>
    <row r="1763" spans="16:21" x14ac:dyDescent="0.25">
      <c r="P1763" s="10">
        <v>37078</v>
      </c>
      <c r="Q1763">
        <v>6.3787890000000003</v>
      </c>
      <c r="S1763" s="42">
        <f t="shared" ca="1" si="33"/>
        <v>47783</v>
      </c>
      <c r="T1763" s="43">
        <f ca="1">_xll.BInterpol('Base CDI'!$H$4:$H$28,'Base CDI'!$J$4:$J$29,S1763,"Cubic","Extrapolate=Linear","MultiX=Average","Skip=True","Sort=True")</f>
        <v>13.281674287081447</v>
      </c>
      <c r="U1763" s="43">
        <f ca="1">_xll.BInterpol('Base CDI'!$H$4:$H$28,'Base CDI'!$I$4:$I$29,S1763,"Cubic","Extrapolate=Linear","MultiX=Average","Skip=True","Sort=True")</f>
        <v>13.278662341624921</v>
      </c>
    </row>
    <row r="1764" spans="16:21" x14ac:dyDescent="0.25">
      <c r="P1764" s="10">
        <v>37081</v>
      </c>
      <c r="Q1764">
        <v>6.3830489999999998</v>
      </c>
      <c r="S1764" s="42">
        <f t="shared" ca="1" si="33"/>
        <v>47784</v>
      </c>
      <c r="T1764" s="43">
        <f ca="1">_xll.BInterpol('Base CDI'!$H$4:$H$28,'Base CDI'!$J$4:$J$29,S1764,"Cubic","Extrapolate=Linear","MultiX=Average","Skip=True","Sort=True")</f>
        <v>13.282031996571714</v>
      </c>
      <c r="U1764" s="43">
        <f ca="1">_xll.BInterpol('Base CDI'!$H$4:$H$28,'Base CDI'!$I$4:$I$29,S1764,"Cubic","Extrapolate=Linear","MultiX=Average","Skip=True","Sort=True")</f>
        <v>13.279065512298166</v>
      </c>
    </row>
    <row r="1765" spans="16:21" x14ac:dyDescent="0.25">
      <c r="P1765" s="10">
        <v>37082</v>
      </c>
      <c r="Q1765">
        <v>6.3873090000000001</v>
      </c>
      <c r="S1765" s="42">
        <f t="shared" ca="1" si="33"/>
        <v>47785</v>
      </c>
      <c r="T1765" s="43">
        <f ca="1">_xll.BInterpol('Base CDI'!$H$4:$H$28,'Base CDI'!$J$4:$J$29,S1765,"Cubic","Extrapolate=Linear","MultiX=Average","Skip=True","Sort=True")</f>
        <v>13.282389394727419</v>
      </c>
      <c r="U1765" s="43">
        <f ca="1">_xll.BInterpol('Base CDI'!$H$4:$H$28,'Base CDI'!$I$4:$I$29,S1765,"Cubic","Extrapolate=Linear","MultiX=Average","Skip=True","Sort=True")</f>
        <v>13.279468430553033</v>
      </c>
    </row>
    <row r="1766" spans="16:21" x14ac:dyDescent="0.25">
      <c r="P1766" s="10">
        <v>37083</v>
      </c>
      <c r="Q1766">
        <v>6.3915769999999998</v>
      </c>
      <c r="S1766" s="42">
        <f t="shared" ca="1" si="33"/>
        <v>47786</v>
      </c>
      <c r="T1766" s="43">
        <f ca="1">_xll.BInterpol('Base CDI'!$H$4:$H$28,'Base CDI'!$J$4:$J$29,S1766,"Cubic","Extrapolate=Linear","MultiX=Average","Skip=True","Sort=True")</f>
        <v>13.282746482540894</v>
      </c>
      <c r="U1766" s="43">
        <f ca="1">_xll.BInterpol('Base CDI'!$H$4:$H$28,'Base CDI'!$I$4:$I$29,S1766,"Cubic","Extrapolate=Linear","MultiX=Average","Skip=True","Sort=True")</f>
        <v>13.279871093953874</v>
      </c>
    </row>
    <row r="1767" spans="16:21" x14ac:dyDescent="0.25">
      <c r="P1767" s="10">
        <v>37084</v>
      </c>
      <c r="Q1767">
        <v>6.3958680000000001</v>
      </c>
      <c r="S1767" s="42">
        <f t="shared" ca="1" si="33"/>
        <v>47787</v>
      </c>
      <c r="T1767" s="43">
        <f ca="1">_xll.BInterpol('Base CDI'!$H$4:$H$28,'Base CDI'!$J$4:$J$29,S1767,"Cubic","Extrapolate=Linear","MultiX=Average","Skip=True","Sort=True")</f>
        <v>13.283103261004475</v>
      </c>
      <c r="U1767" s="43">
        <f ca="1">_xll.BInterpol('Base CDI'!$H$4:$H$28,'Base CDI'!$I$4:$I$29,S1767,"Cubic","Extrapolate=Linear","MultiX=Average","Skip=True","Sort=True")</f>
        <v>13.280273500065039</v>
      </c>
    </row>
    <row r="1768" spans="16:21" x14ac:dyDescent="0.25">
      <c r="P1768" s="10">
        <v>37085</v>
      </c>
      <c r="Q1768">
        <v>6.4001739999999998</v>
      </c>
      <c r="S1768" s="42">
        <f t="shared" ca="1" si="33"/>
        <v>47788</v>
      </c>
      <c r="T1768" s="43">
        <f ca="1">_xll.BInterpol('Base CDI'!$H$4:$H$28,'Base CDI'!$J$4:$J$29,S1768,"Cubic","Extrapolate=Linear","MultiX=Average","Skip=True","Sort=True")</f>
        <v>13.283459731110497</v>
      </c>
      <c r="U1768" s="43">
        <f ca="1">_xll.BInterpol('Base CDI'!$H$4:$H$28,'Base CDI'!$I$4:$I$29,S1768,"Cubic","Extrapolate=Linear","MultiX=Average","Skip=True","Sort=True")</f>
        <v>13.280675646450883</v>
      </c>
    </row>
    <row r="1769" spans="16:21" x14ac:dyDescent="0.25">
      <c r="P1769" s="10">
        <v>37088</v>
      </c>
      <c r="Q1769">
        <v>6.4044730000000003</v>
      </c>
      <c r="S1769" s="42">
        <f t="shared" ca="1" si="33"/>
        <v>47789</v>
      </c>
      <c r="T1769" s="43">
        <f ca="1">_xll.BInterpol('Base CDI'!$H$4:$H$28,'Base CDI'!$J$4:$J$29,S1769,"Cubic","Extrapolate=Linear","MultiX=Average","Skip=True","Sort=True")</f>
        <v>13.283815893851294</v>
      </c>
      <c r="U1769" s="43">
        <f ca="1">_xll.BInterpol('Base CDI'!$H$4:$H$28,'Base CDI'!$I$4:$I$29,S1769,"Cubic","Extrapolate=Linear","MultiX=Average","Skip=True","Sort=True")</f>
        <v>13.281077530675757</v>
      </c>
    </row>
    <row r="1770" spans="16:21" x14ac:dyDescent="0.25">
      <c r="P1770" s="10">
        <v>37089</v>
      </c>
      <c r="Q1770">
        <v>6.4087670000000001</v>
      </c>
      <c r="S1770" s="42">
        <f t="shared" ca="1" si="33"/>
        <v>47790</v>
      </c>
      <c r="T1770" s="43">
        <f ca="1">_xll.BInterpol('Base CDI'!$H$4:$H$28,'Base CDI'!$J$4:$J$29,S1770,"Cubic","Extrapolate=Linear","MultiX=Average","Skip=True","Sort=True")</f>
        <v>13.284171750219199</v>
      </c>
      <c r="U1770" s="43">
        <f ca="1">_xll.BInterpol('Base CDI'!$H$4:$H$28,'Base CDI'!$I$4:$I$29,S1770,"Cubic","Extrapolate=Linear","MultiX=Average","Skip=True","Sort=True")</f>
        <v>13.281479150304014</v>
      </c>
    </row>
    <row r="1771" spans="16:21" x14ac:dyDescent="0.25">
      <c r="P1771" s="10">
        <v>37090</v>
      </c>
      <c r="Q1771">
        <v>6.4130570000000002</v>
      </c>
      <c r="S1771" s="42">
        <f t="shared" ca="1" si="33"/>
        <v>47791</v>
      </c>
      <c r="T1771" s="43">
        <f ca="1">_xll.BInterpol('Base CDI'!$H$4:$H$28,'Base CDI'!$J$4:$J$29,S1771,"Cubic","Extrapolate=Linear","MultiX=Average","Skip=True","Sort=True")</f>
        <v>13.28452730120655</v>
      </c>
      <c r="U1771" s="43">
        <f ca="1">_xll.BInterpol('Base CDI'!$H$4:$H$28,'Base CDI'!$I$4:$I$29,S1771,"Cubic","Extrapolate=Linear","MultiX=Average","Skip=True","Sort=True")</f>
        <v>13.281880502900007</v>
      </c>
    </row>
    <row r="1772" spans="16:21" x14ac:dyDescent="0.25">
      <c r="P1772" s="10">
        <v>37091</v>
      </c>
      <c r="Q1772">
        <v>6.4174220000000002</v>
      </c>
      <c r="S1772" s="42">
        <f t="shared" ca="1" si="33"/>
        <v>47792</v>
      </c>
      <c r="T1772" s="43">
        <f ca="1">_xll.BInterpol('Base CDI'!$H$4:$H$28,'Base CDI'!$J$4:$J$29,S1772,"Cubic","Extrapolate=Linear","MultiX=Average","Skip=True","Sort=True")</f>
        <v>13.284882547805678</v>
      </c>
      <c r="U1772" s="43">
        <f ca="1">_xll.BInterpol('Base CDI'!$H$4:$H$28,'Base CDI'!$I$4:$I$29,S1772,"Cubic","Extrapolate=Linear","MultiX=Average","Skip=True","Sort=True")</f>
        <v>13.282281586028088</v>
      </c>
    </row>
    <row r="1773" spans="16:21" x14ac:dyDescent="0.25">
      <c r="P1773" s="10">
        <v>37092</v>
      </c>
      <c r="Q1773">
        <v>6.421843</v>
      </c>
      <c r="S1773" s="42">
        <f t="shared" ca="1" si="33"/>
        <v>47793</v>
      </c>
      <c r="T1773" s="43">
        <f ca="1">_xll.BInterpol('Base CDI'!$H$4:$H$28,'Base CDI'!$J$4:$J$29,S1773,"Cubic","Extrapolate=Linear","MultiX=Average","Skip=True","Sort=True")</f>
        <v>13.285237491008921</v>
      </c>
      <c r="U1773" s="43">
        <f ca="1">_xll.BInterpol('Base CDI'!$H$4:$H$28,'Base CDI'!$I$4:$I$29,S1773,"Cubic","Extrapolate=Linear","MultiX=Average","Skip=True","Sort=True")</f>
        <v>13.282682397252609</v>
      </c>
    </row>
    <row r="1774" spans="16:21" x14ac:dyDescent="0.25">
      <c r="P1774" s="10">
        <v>37095</v>
      </c>
      <c r="Q1774">
        <v>6.4262699999999997</v>
      </c>
      <c r="S1774" s="42">
        <f t="shared" ca="1" si="33"/>
        <v>47794</v>
      </c>
      <c r="T1774" s="43">
        <f ca="1">_xll.BInterpol('Base CDI'!$H$4:$H$28,'Base CDI'!$J$4:$J$29,S1774,"Cubic","Extrapolate=Linear","MultiX=Average","Skip=True","Sort=True")</f>
        <v>13.285592131808611</v>
      </c>
      <c r="U1774" s="43">
        <f ca="1">_xll.BInterpol('Base CDI'!$H$4:$H$28,'Base CDI'!$I$4:$I$29,S1774,"Cubic","Extrapolate=Linear","MultiX=Average","Skip=True","Sort=True")</f>
        <v>13.283082934137923</v>
      </c>
    </row>
    <row r="1775" spans="16:21" x14ac:dyDescent="0.25">
      <c r="P1775" s="10">
        <v>37096</v>
      </c>
      <c r="Q1775">
        <v>6.4306950000000001</v>
      </c>
      <c r="S1775" s="42">
        <f t="shared" ca="1" si="33"/>
        <v>47795</v>
      </c>
      <c r="T1775" s="43">
        <f ca="1">_xll.BInterpol('Base CDI'!$H$4:$H$28,'Base CDI'!$J$4:$J$29,S1775,"Cubic","Extrapolate=Linear","MultiX=Average","Skip=True","Sort=True")</f>
        <v>13.285946471197086</v>
      </c>
      <c r="U1775" s="43">
        <f ca="1">_xll.BInterpol('Base CDI'!$H$4:$H$28,'Base CDI'!$I$4:$I$29,S1775,"Cubic","Extrapolate=Linear","MultiX=Average","Skip=True","Sort=True")</f>
        <v>13.283483194248383</v>
      </c>
    </row>
    <row r="1776" spans="16:21" x14ac:dyDescent="0.25">
      <c r="P1776" s="10">
        <v>37097</v>
      </c>
      <c r="Q1776">
        <v>6.4351250000000002</v>
      </c>
      <c r="S1776" s="42">
        <f t="shared" ca="1" si="33"/>
        <v>47796</v>
      </c>
      <c r="T1776" s="43">
        <f ca="1">_xll.BInterpol('Base CDI'!$H$4:$H$28,'Base CDI'!$J$4:$J$29,S1776,"Cubic","Extrapolate=Linear","MultiX=Average","Skip=True","Sort=True")</f>
        <v>13.286300510166676</v>
      </c>
      <c r="U1776" s="43">
        <f ca="1">_xll.BInterpol('Base CDI'!$H$4:$H$28,'Base CDI'!$I$4:$I$29,S1776,"Cubic","Extrapolate=Linear","MultiX=Average","Skip=True","Sort=True")</f>
        <v>13.28388317514834</v>
      </c>
    </row>
    <row r="1777" spans="16:21" x14ac:dyDescent="0.25">
      <c r="P1777" s="10">
        <v>37098</v>
      </c>
      <c r="Q1777">
        <v>6.4395579999999999</v>
      </c>
      <c r="S1777" s="42">
        <f t="shared" ca="1" si="33"/>
        <v>47797</v>
      </c>
      <c r="T1777" s="43">
        <f ca="1">_xll.BInterpol('Base CDI'!$H$4:$H$28,'Base CDI'!$J$4:$J$29,S1777,"Cubic","Extrapolate=Linear","MultiX=Average","Skip=True","Sort=True")</f>
        <v>13.286654249709718</v>
      </c>
      <c r="U1777" s="43">
        <f ca="1">_xll.BInterpol('Base CDI'!$H$4:$H$28,'Base CDI'!$I$4:$I$29,S1777,"Cubic","Extrapolate=Linear","MultiX=Average","Skip=True","Sort=True")</f>
        <v>13.284282874402146</v>
      </c>
    </row>
    <row r="1778" spans="16:21" x14ac:dyDescent="0.25">
      <c r="P1778" s="10">
        <v>37099</v>
      </c>
      <c r="Q1778">
        <v>6.4439869999999999</v>
      </c>
      <c r="S1778" s="42">
        <f t="shared" ca="1" si="33"/>
        <v>47798</v>
      </c>
      <c r="T1778" s="43">
        <f ca="1">_xll.BInterpol('Base CDI'!$H$4:$H$28,'Base CDI'!$J$4:$J$29,S1778,"Cubic","Extrapolate=Linear","MultiX=Average","Skip=True","Sort=True")</f>
        <v>13.287007690818548</v>
      </c>
      <c r="U1778" s="43">
        <f ca="1">_xll.BInterpol('Base CDI'!$H$4:$H$28,'Base CDI'!$I$4:$I$29,S1778,"Cubic","Extrapolate=Linear","MultiX=Average","Skip=True","Sort=True")</f>
        <v>13.284682289574157</v>
      </c>
    </row>
    <row r="1779" spans="16:21" x14ac:dyDescent="0.25">
      <c r="P1779" s="10">
        <v>37102</v>
      </c>
      <c r="Q1779">
        <v>6.448429</v>
      </c>
      <c r="S1779" s="42">
        <f t="shared" ca="1" si="33"/>
        <v>47799</v>
      </c>
      <c r="T1779" s="43">
        <f ca="1">_xll.BInterpol('Base CDI'!$H$4:$H$28,'Base CDI'!$J$4:$J$29,S1779,"Cubic","Extrapolate=Linear","MultiX=Average","Skip=True","Sort=True")</f>
        <v>13.287360834485499</v>
      </c>
      <c r="U1779" s="43">
        <f ca="1">_xll.BInterpol('Base CDI'!$H$4:$H$28,'Base CDI'!$I$4:$I$29,S1779,"Cubic","Extrapolate=Linear","MultiX=Average","Skip=True","Sort=True")</f>
        <v>13.285081418228721</v>
      </c>
    </row>
    <row r="1780" spans="16:21" x14ac:dyDescent="0.25">
      <c r="P1780" s="10">
        <v>37103</v>
      </c>
      <c r="Q1780">
        <v>6.4528730000000003</v>
      </c>
      <c r="S1780" s="42">
        <f t="shared" ca="1" si="33"/>
        <v>47800</v>
      </c>
      <c r="T1780" s="43">
        <f ca="1">_xll.BInterpol('Base CDI'!$H$4:$H$28,'Base CDI'!$J$4:$J$29,S1780,"Cubic","Extrapolate=Linear","MultiX=Average","Skip=True","Sort=True")</f>
        <v>13.287713681702906</v>
      </c>
      <c r="U1780" s="43">
        <f ca="1">_xll.BInterpol('Base CDI'!$H$4:$H$28,'Base CDI'!$I$4:$I$29,S1780,"Cubic","Extrapolate=Linear","MultiX=Average","Skip=True","Sort=True")</f>
        <v>13.285480257930194</v>
      </c>
    </row>
    <row r="1781" spans="16:21" x14ac:dyDescent="0.25">
      <c r="P1781" s="10">
        <v>37104</v>
      </c>
      <c r="Q1781">
        <v>6.4573200000000002</v>
      </c>
      <c r="S1781" s="42">
        <f t="shared" ca="1" si="33"/>
        <v>47801</v>
      </c>
      <c r="T1781" s="43">
        <f ca="1">_xll.BInterpol('Base CDI'!$H$4:$H$28,'Base CDI'!$J$4:$J$29,S1781,"Cubic","Extrapolate=Linear","MultiX=Average","Skip=True","Sort=True")</f>
        <v>13.288066233463104</v>
      </c>
      <c r="U1781" s="43">
        <f ca="1">_xll.BInterpol('Base CDI'!$H$4:$H$28,'Base CDI'!$I$4:$I$29,S1781,"Cubic","Extrapolate=Linear","MultiX=Average","Skip=True","Sort=True")</f>
        <v>13.285878806242927</v>
      </c>
    </row>
    <row r="1782" spans="16:21" x14ac:dyDescent="0.25">
      <c r="P1782" s="10">
        <v>37105</v>
      </c>
      <c r="Q1782">
        <v>6.4617719999999998</v>
      </c>
      <c r="S1782" s="42">
        <f t="shared" ca="1" si="33"/>
        <v>47802</v>
      </c>
      <c r="T1782" s="43">
        <f ca="1">_xll.BInterpol('Base CDI'!$H$4:$H$28,'Base CDI'!$J$4:$J$29,S1782,"Cubic","Extrapolate=Linear","MultiX=Average","Skip=True","Sort=True")</f>
        <v>13.288418490758426</v>
      </c>
      <c r="U1782" s="43">
        <f ca="1">_xll.BInterpol('Base CDI'!$H$4:$H$28,'Base CDI'!$I$4:$I$29,S1782,"Cubic","Extrapolate=Linear","MultiX=Average","Skip=True","Sort=True")</f>
        <v>13.286277060731271</v>
      </c>
    </row>
    <row r="1783" spans="16:21" x14ac:dyDescent="0.25">
      <c r="P1783" s="10">
        <v>37106</v>
      </c>
      <c r="Q1783">
        <v>6.4662259999999998</v>
      </c>
      <c r="S1783" s="42">
        <f t="shared" ca="1" si="33"/>
        <v>47803</v>
      </c>
      <c r="T1783" s="43">
        <f ca="1">_xll.BInterpol('Base CDI'!$H$4:$H$28,'Base CDI'!$J$4:$J$29,S1783,"Cubic","Extrapolate=Linear","MultiX=Average","Skip=True","Sort=True")</f>
        <v>13.288770454581208</v>
      </c>
      <c r="U1783" s="43">
        <f ca="1">_xll.BInterpol('Base CDI'!$H$4:$H$28,'Base CDI'!$I$4:$I$29,S1783,"Cubic","Extrapolate=Linear","MultiX=Average","Skip=True","Sort=True")</f>
        <v>13.286675018959581</v>
      </c>
    </row>
    <row r="1784" spans="16:21" x14ac:dyDescent="0.25">
      <c r="P1784" s="10">
        <v>37109</v>
      </c>
      <c r="Q1784">
        <v>6.4706849999999996</v>
      </c>
      <c r="S1784" s="42">
        <f t="shared" ca="1" si="33"/>
        <v>47804</v>
      </c>
      <c r="T1784" s="43">
        <f ca="1">_xll.BInterpol('Base CDI'!$H$4:$H$28,'Base CDI'!$J$4:$J$29,S1784,"Cubic","Extrapolate=Linear","MultiX=Average","Skip=True","Sort=True")</f>
        <v>13.289122125923786</v>
      </c>
      <c r="U1784" s="43">
        <f ca="1">_xll.BInterpol('Base CDI'!$H$4:$H$28,'Base CDI'!$I$4:$I$29,S1784,"Cubic","Extrapolate=Linear","MultiX=Average","Skip=True","Sort=True")</f>
        <v>13.287072678492208</v>
      </c>
    </row>
    <row r="1785" spans="16:21" x14ac:dyDescent="0.25">
      <c r="P1785" s="10">
        <v>37110</v>
      </c>
      <c r="Q1785">
        <v>6.4751479999999999</v>
      </c>
      <c r="S1785" s="42">
        <f t="shared" ca="1" si="33"/>
        <v>47805</v>
      </c>
      <c r="T1785" s="43">
        <f ca="1">_xll.BInterpol('Base CDI'!$H$4:$H$28,'Base CDI'!$J$4:$J$29,S1785,"Cubic","Extrapolate=Linear","MultiX=Average","Skip=True","Sort=True")</f>
        <v>13.289473505778492</v>
      </c>
      <c r="U1785" s="43">
        <f ca="1">_xll.BInterpol('Base CDI'!$H$4:$H$28,'Base CDI'!$I$4:$I$29,S1785,"Cubic","Extrapolate=Linear","MultiX=Average","Skip=True","Sort=True")</f>
        <v>13.287470036893504</v>
      </c>
    </row>
    <row r="1786" spans="16:21" x14ac:dyDescent="0.25">
      <c r="P1786" s="10">
        <v>37111</v>
      </c>
      <c r="Q1786">
        <v>6.4796199999999997</v>
      </c>
      <c r="S1786" s="42">
        <f t="shared" ca="1" si="33"/>
        <v>47806</v>
      </c>
      <c r="T1786" s="43">
        <f ca="1">_xll.BInterpol('Base CDI'!$H$4:$H$28,'Base CDI'!$J$4:$J$29,S1786,"Cubic","Extrapolate=Linear","MultiX=Average","Skip=True","Sort=True")</f>
        <v>13.289824595137661</v>
      </c>
      <c r="U1786" s="43">
        <f ca="1">_xll.BInterpol('Base CDI'!$H$4:$H$28,'Base CDI'!$I$4:$I$29,S1786,"Cubic","Extrapolate=Linear","MultiX=Average","Skip=True","Sort=True")</f>
        <v>13.287867091727824</v>
      </c>
    </row>
    <row r="1787" spans="16:21" x14ac:dyDescent="0.25">
      <c r="P1787" s="10">
        <v>37112</v>
      </c>
      <c r="Q1787">
        <v>6.4840939999999998</v>
      </c>
      <c r="S1787" s="42">
        <f t="shared" ca="1" si="33"/>
        <v>47807</v>
      </c>
      <c r="T1787" s="43">
        <f ca="1">_xll.BInterpol('Base CDI'!$H$4:$H$28,'Base CDI'!$J$4:$J$29,S1787,"Cubic","Extrapolate=Linear","MultiX=Average","Skip=True","Sort=True")</f>
        <v>13.290175394993629</v>
      </c>
      <c r="U1787" s="43">
        <f ca="1">_xll.BInterpol('Base CDI'!$H$4:$H$28,'Base CDI'!$I$4:$I$29,S1787,"Cubic","Extrapolate=Linear","MultiX=Average","Skip=True","Sort=True")</f>
        <v>13.288263840559518</v>
      </c>
    </row>
    <row r="1788" spans="16:21" x14ac:dyDescent="0.25">
      <c r="P1788" s="10">
        <v>37113</v>
      </c>
      <c r="Q1788">
        <v>6.4885719999999996</v>
      </c>
      <c r="S1788" s="42">
        <f t="shared" ca="1" si="33"/>
        <v>47808</v>
      </c>
      <c r="T1788" s="43">
        <f ca="1">_xll.BInterpol('Base CDI'!$H$4:$H$28,'Base CDI'!$J$4:$J$29,S1788,"Cubic","Extrapolate=Linear","MultiX=Average","Skip=True","Sort=True")</f>
        <v>13.290525906338731</v>
      </c>
      <c r="U1788" s="43">
        <f ca="1">_xll.BInterpol('Base CDI'!$H$4:$H$28,'Base CDI'!$I$4:$I$29,S1788,"Cubic","Extrapolate=Linear","MultiX=Average","Skip=True","Sort=True")</f>
        <v>13.288660280952937</v>
      </c>
    </row>
    <row r="1789" spans="16:21" x14ac:dyDescent="0.25">
      <c r="P1789" s="10">
        <v>37116</v>
      </c>
      <c r="Q1789">
        <v>6.4930500000000002</v>
      </c>
      <c r="S1789" s="42">
        <f t="shared" ca="1" si="33"/>
        <v>47809</v>
      </c>
      <c r="T1789" s="43">
        <f ca="1">_xll.BInterpol('Base CDI'!$H$4:$H$28,'Base CDI'!$J$4:$J$29,S1789,"Cubic","Extrapolate=Linear","MultiX=Average","Skip=True","Sort=True")</f>
        <v>13.2908761301653</v>
      </c>
      <c r="U1789" s="43">
        <f ca="1">_xll.BInterpol('Base CDI'!$H$4:$H$28,'Base CDI'!$I$4:$I$29,S1789,"Cubic","Extrapolate=Linear","MultiX=Average","Skip=True","Sort=True")</f>
        <v>13.289056410472439</v>
      </c>
    </row>
    <row r="1790" spans="16:21" x14ac:dyDescent="0.25">
      <c r="P1790" s="10">
        <v>37117</v>
      </c>
      <c r="Q1790">
        <v>6.4975360000000002</v>
      </c>
      <c r="S1790" s="42">
        <f t="shared" ca="1" si="33"/>
        <v>47810</v>
      </c>
      <c r="T1790" s="43">
        <f ca="1">_xll.BInterpol('Base CDI'!$H$4:$H$28,'Base CDI'!$J$4:$J$29,S1790,"Cubic","Extrapolate=Linear","MultiX=Average","Skip=True","Sort=True")</f>
        <v>13.29122606746567</v>
      </c>
      <c r="U1790" s="43">
        <f ca="1">_xll.BInterpol('Base CDI'!$H$4:$H$28,'Base CDI'!$I$4:$I$29,S1790,"Cubic","Extrapolate=Linear","MultiX=Average","Skip=True","Sort=True")</f>
        <v>13.28945222668237</v>
      </c>
    </row>
    <row r="1791" spans="16:21" x14ac:dyDescent="0.25">
      <c r="P1791" s="10">
        <v>37118</v>
      </c>
      <c r="Q1791">
        <v>6.5020249999999997</v>
      </c>
      <c r="S1791" s="42">
        <f t="shared" ca="1" si="33"/>
        <v>47811</v>
      </c>
      <c r="T1791" s="43">
        <f ca="1">_xll.BInterpol('Base CDI'!$H$4:$H$28,'Base CDI'!$J$4:$J$29,S1791,"Cubic","Extrapolate=Linear","MultiX=Average","Skip=True","Sort=True")</f>
        <v>13.291575719232178</v>
      </c>
      <c r="U1791" s="43">
        <f ca="1">_xll.BInterpol('Base CDI'!$H$4:$H$28,'Base CDI'!$I$4:$I$29,S1791,"Cubic","Extrapolate=Linear","MultiX=Average","Skip=True","Sort=True")</f>
        <v>13.289847727147087</v>
      </c>
    </row>
    <row r="1792" spans="16:21" x14ac:dyDescent="0.25">
      <c r="P1792" s="10">
        <v>37119</v>
      </c>
      <c r="Q1792">
        <v>6.5065160000000004</v>
      </c>
      <c r="S1792" s="42">
        <f t="shared" ca="1" si="33"/>
        <v>47812</v>
      </c>
      <c r="T1792" s="43">
        <f ca="1">_xll.BInterpol('Base CDI'!$H$4:$H$28,'Base CDI'!$J$4:$J$29,S1792,"Cubic","Extrapolate=Linear","MultiX=Average","Skip=True","Sort=True")</f>
        <v>13.291925086457157</v>
      </c>
      <c r="U1792" s="43">
        <f ca="1">_xll.BInterpol('Base CDI'!$H$4:$H$28,'Base CDI'!$I$4:$I$29,S1792,"Cubic","Extrapolate=Linear","MultiX=Average","Skip=True","Sort=True")</f>
        <v>13.29024290943094</v>
      </c>
    </row>
    <row r="1793" spans="16:21" x14ac:dyDescent="0.25">
      <c r="P1793" s="10">
        <v>37120</v>
      </c>
      <c r="Q1793">
        <v>6.5110140000000003</v>
      </c>
      <c r="S1793" s="42">
        <f t="shared" ca="1" si="33"/>
        <v>47813</v>
      </c>
      <c r="T1793" s="43">
        <f ca="1">_xll.BInterpol('Base CDI'!$H$4:$H$28,'Base CDI'!$J$4:$J$29,S1793,"Cubic","Extrapolate=Linear","MultiX=Average","Skip=True","Sort=True")</f>
        <v>13.292274170132943</v>
      </c>
      <c r="U1793" s="43">
        <f ca="1">_xll.BInterpol('Base CDI'!$H$4:$H$28,'Base CDI'!$I$4:$I$29,S1793,"Cubic","Extrapolate=Linear","MultiX=Average","Skip=True","Sort=True")</f>
        <v>13.290637771098282</v>
      </c>
    </row>
    <row r="1794" spans="16:21" x14ac:dyDescent="0.25">
      <c r="P1794" s="10">
        <v>37123</v>
      </c>
      <c r="Q1794">
        <v>6.5155159999999999</v>
      </c>
      <c r="S1794" s="42">
        <f t="shared" ca="1" si="33"/>
        <v>47814</v>
      </c>
      <c r="T1794" s="43">
        <f ca="1">_xll.BInterpol('Base CDI'!$H$4:$H$28,'Base CDI'!$J$4:$J$29,S1794,"Cubic","Extrapolate=Linear","MultiX=Average","Skip=True","Sort=True")</f>
        <v>13.29262297125187</v>
      </c>
      <c r="U1794" s="43">
        <f ca="1">_xll.BInterpol('Base CDI'!$H$4:$H$28,'Base CDI'!$I$4:$I$29,S1794,"Cubic","Extrapolate=Linear","MultiX=Average","Skip=True","Sort=True")</f>
        <v>13.291032309713469</v>
      </c>
    </row>
    <row r="1795" spans="16:21" x14ac:dyDescent="0.25">
      <c r="P1795" s="10">
        <v>37124</v>
      </c>
      <c r="Q1795">
        <v>6.520022</v>
      </c>
      <c r="S1795" s="42">
        <f t="shared" ca="1" si="33"/>
        <v>47815</v>
      </c>
      <c r="T1795" s="43">
        <f ca="1">_xll.BInterpol('Base CDI'!$H$4:$H$28,'Base CDI'!$J$4:$J$29,S1795,"Cubic","Extrapolate=Linear","MultiX=Average","Skip=True","Sort=True")</f>
        <v>13.292971490806272</v>
      </c>
      <c r="U1795" s="43">
        <f ca="1">_xll.BInterpol('Base CDI'!$H$4:$H$28,'Base CDI'!$I$4:$I$29,S1795,"Cubic","Extrapolate=Linear","MultiX=Average","Skip=True","Sort=True")</f>
        <v>13.291426522840847</v>
      </c>
    </row>
    <row r="1796" spans="16:21" x14ac:dyDescent="0.25">
      <c r="P1796" s="10">
        <v>37125</v>
      </c>
      <c r="Q1796">
        <v>6.5245329999999999</v>
      </c>
      <c r="S1796" s="42">
        <f t="shared" ca="1" si="33"/>
        <v>47816</v>
      </c>
      <c r="T1796" s="43">
        <f ca="1">_xll.BInterpol('Base CDI'!$H$4:$H$28,'Base CDI'!$J$4:$J$29,S1796,"Cubic","Extrapolate=Linear","MultiX=Average","Skip=True","Sort=True")</f>
        <v>13.293319729788484</v>
      </c>
      <c r="U1796" s="43">
        <f ca="1">_xll.BInterpol('Base CDI'!$H$4:$H$28,'Base CDI'!$I$4:$I$29,S1796,"Cubic","Extrapolate=Linear","MultiX=Average","Skip=True","Sort=True")</f>
        <v>13.291820408044773</v>
      </c>
    </row>
    <row r="1797" spans="16:21" x14ac:dyDescent="0.25">
      <c r="P1797" s="10">
        <v>37126</v>
      </c>
      <c r="Q1797">
        <v>6.5290509999999999</v>
      </c>
      <c r="S1797" s="42">
        <f t="shared" ca="1" si="33"/>
        <v>47817</v>
      </c>
      <c r="T1797" s="43">
        <f ca="1">_xll.BInterpol('Base CDI'!$H$4:$H$28,'Base CDI'!$J$4:$J$29,S1797,"Cubic","Extrapolate=Linear","MultiX=Average","Skip=True","Sort=True")</f>
        <v>13.293667689190841</v>
      </c>
      <c r="U1797" s="43">
        <f ca="1">_xll.BInterpol('Base CDI'!$H$4:$H$28,'Base CDI'!$I$4:$I$29,S1797,"Cubic","Extrapolate=Linear","MultiX=Average","Skip=True","Sort=True")</f>
        <v>13.292213962889598</v>
      </c>
    </row>
    <row r="1798" spans="16:21" x14ac:dyDescent="0.25">
      <c r="P1798" s="10">
        <v>37127</v>
      </c>
      <c r="Q1798">
        <v>6.5335660000000004</v>
      </c>
      <c r="S1798" s="42">
        <f t="shared" ca="1" si="33"/>
        <v>47818</v>
      </c>
      <c r="T1798" s="43">
        <f ca="1">_xll.BInterpol('Base CDI'!$H$4:$H$28,'Base CDI'!$J$4:$J$29,S1798,"Cubic","Extrapolate=Linear","MultiX=Average","Skip=True","Sort=True")</f>
        <v>13.294015370005678</v>
      </c>
      <c r="U1798" s="43">
        <f ca="1">_xll.BInterpol('Base CDI'!$H$4:$H$28,'Base CDI'!$I$4:$I$29,S1798,"Cubic","Extrapolate=Linear","MultiX=Average","Skip=True","Sort=True")</f>
        <v>13.292607184939673</v>
      </c>
    </row>
    <row r="1799" spans="16:21" x14ac:dyDescent="0.25">
      <c r="P1799" s="10">
        <v>37130</v>
      </c>
      <c r="Q1799">
        <v>6.538087</v>
      </c>
      <c r="S1799" s="42">
        <f t="shared" ca="1" si="33"/>
        <v>47819</v>
      </c>
      <c r="T1799" s="43">
        <f ca="1">_xll.BInterpol('Base CDI'!$H$4:$H$28,'Base CDI'!$J$4:$J$29,S1799,"Cubic","Extrapolate=Linear","MultiX=Average","Skip=True","Sort=True")</f>
        <v>13.294362773225329</v>
      </c>
      <c r="U1799" s="43">
        <f ca="1">_xll.BInterpol('Base CDI'!$H$4:$H$28,'Base CDI'!$I$4:$I$29,S1799,"Cubic","Extrapolate=Linear","MultiX=Average","Skip=True","Sort=True")</f>
        <v>13.293000071759353</v>
      </c>
    </row>
    <row r="1800" spans="16:21" x14ac:dyDescent="0.25">
      <c r="P1800" s="10">
        <v>37131</v>
      </c>
      <c r="Q1800">
        <v>6.5426080000000004</v>
      </c>
      <c r="S1800" s="42">
        <f t="shared" ca="1" si="33"/>
        <v>47820</v>
      </c>
      <c r="T1800" s="43">
        <f ca="1">_xll.BInterpol('Base CDI'!$H$4:$H$28,'Base CDI'!$J$4:$J$29,S1800,"Cubic","Extrapolate=Linear","MultiX=Average","Skip=True","Sort=True")</f>
        <v>13.294709899842127</v>
      </c>
      <c r="U1800" s="43">
        <f ca="1">_xll.BInterpol('Base CDI'!$H$4:$H$28,'Base CDI'!$I$4:$I$29,S1800,"Cubic","Extrapolate=Linear","MultiX=Average","Skip=True","Sort=True")</f>
        <v>13.293392620912991</v>
      </c>
    </row>
    <row r="1801" spans="16:21" x14ac:dyDescent="0.25">
      <c r="P1801" s="10">
        <v>37132</v>
      </c>
      <c r="Q1801">
        <v>6.5471310000000003</v>
      </c>
      <c r="S1801" s="42">
        <f t="shared" ca="1" si="33"/>
        <v>47821</v>
      </c>
      <c r="T1801" s="43">
        <f ca="1">_xll.BInterpol('Base CDI'!$H$4:$H$28,'Base CDI'!$J$4:$J$29,S1801,"Cubic","Extrapolate=Linear","MultiX=Average","Skip=True","Sort=True")</f>
        <v>13.295056750848408</v>
      </c>
      <c r="U1801" s="43">
        <f ca="1">_xll.BInterpol('Base CDI'!$H$4:$H$28,'Base CDI'!$I$4:$I$29,S1801,"Cubic","Extrapolate=Linear","MultiX=Average","Skip=True","Sort=True")</f>
        <v>13.293784829964936</v>
      </c>
    </row>
    <row r="1802" spans="16:21" x14ac:dyDescent="0.25">
      <c r="P1802" s="10">
        <v>37133</v>
      </c>
      <c r="Q1802">
        <v>6.5516509999999997</v>
      </c>
      <c r="S1802" s="42">
        <f t="shared" ca="1" si="33"/>
        <v>47822</v>
      </c>
      <c r="T1802" s="43">
        <f ca="1">_xll.BInterpol('Base CDI'!$H$4:$H$28,'Base CDI'!$J$4:$J$29,S1802,"Cubic","Extrapolate=Linear","MultiX=Average","Skip=True","Sort=True")</f>
        <v>13.295403327236508</v>
      </c>
      <c r="U1802" s="43">
        <f ca="1">_xll.BInterpol('Base CDI'!$H$4:$H$28,'Base CDI'!$I$4:$I$29,S1802,"Cubic","Extrapolate=Linear","MultiX=Average","Skip=True","Sort=True")</f>
        <v>13.294176696479543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4">S1802+1</f>
        <v>47823</v>
      </c>
      <c r="T1803" s="43">
        <f ca="1">_xll.BInterpol('Base CDI'!$H$4:$H$28,'Base CDI'!$J$4:$J$29,S1803,"Cubic","Extrapolate=Linear","MultiX=Average","Skip=True","Sort=True")</f>
        <v>13.295749629998761</v>
      </c>
      <c r="U1803" s="43">
        <f ca="1">_xll.BInterpol('Base CDI'!$H$4:$H$28,'Base CDI'!$I$4:$I$29,S1803,"Cubic","Extrapolate=Linear","MultiX=Average","Skip=True","Sort=True")</f>
        <v>13.294568218021164</v>
      </c>
    </row>
    <row r="1804" spans="16:21" x14ac:dyDescent="0.25">
      <c r="P1804" s="10">
        <v>37137</v>
      </c>
      <c r="Q1804">
        <v>6.5607160000000002</v>
      </c>
      <c r="S1804" s="42">
        <f t="shared" ca="1" si="34"/>
        <v>47824</v>
      </c>
      <c r="T1804" s="43">
        <f ca="1">_xll.BInterpol('Base CDI'!$H$4:$H$28,'Base CDI'!$J$4:$J$29,S1804,"Cubic","Extrapolate=Linear","MultiX=Average","Skip=True","Sort=True")</f>
        <v>13.296095660127502</v>
      </c>
      <c r="U1804" s="43">
        <f ca="1">_xll.BInterpol('Base CDI'!$H$4:$H$28,'Base CDI'!$I$4:$I$29,S1804,"Cubic","Extrapolate=Linear","MultiX=Average","Skip=True","Sort=True")</f>
        <v>13.294959392154151</v>
      </c>
    </row>
    <row r="1805" spans="16:21" x14ac:dyDescent="0.25">
      <c r="P1805" s="10">
        <v>37138</v>
      </c>
      <c r="Q1805">
        <v>6.5652549999999996</v>
      </c>
      <c r="S1805" s="42">
        <f t="shared" ca="1" si="34"/>
        <v>47825</v>
      </c>
      <c r="T1805" s="43">
        <f ca="1">_xll.BInterpol('Base CDI'!$H$4:$H$28,'Base CDI'!$J$4:$J$29,S1805,"Cubic","Extrapolate=Linear","MultiX=Average","Skip=True","Sort=True")</f>
        <v>13.296441418615062</v>
      </c>
      <c r="U1805" s="43">
        <f ca="1">_xll.BInterpol('Base CDI'!$H$4:$H$28,'Base CDI'!$I$4:$I$29,S1805,"Cubic","Extrapolate=Linear","MultiX=Average","Skip=True","Sort=True")</f>
        <v>13.295350216442857</v>
      </c>
    </row>
    <row r="1806" spans="16:21" x14ac:dyDescent="0.25">
      <c r="P1806" s="10">
        <v>37139</v>
      </c>
      <c r="Q1806">
        <v>6.5697929999999998</v>
      </c>
      <c r="S1806" s="42">
        <f t="shared" ca="1" si="34"/>
        <v>47826</v>
      </c>
      <c r="T1806" s="43">
        <f ca="1">_xll.BInterpol('Base CDI'!$H$4:$H$28,'Base CDI'!$J$4:$J$29,S1806,"Cubic","Extrapolate=Linear","MultiX=Average","Skip=True","Sort=True")</f>
        <v>13.29678690645378</v>
      </c>
      <c r="U1806" s="43">
        <f ca="1">_xll.BInterpol('Base CDI'!$H$4:$H$28,'Base CDI'!$I$4:$I$29,S1806,"Cubic","Extrapolate=Linear","MultiX=Average","Skip=True","Sort=True")</f>
        <v>13.295740688451636</v>
      </c>
    </row>
    <row r="1807" spans="16:21" x14ac:dyDescent="0.25">
      <c r="P1807" s="10">
        <v>37140</v>
      </c>
      <c r="Q1807">
        <v>6.5743340000000003</v>
      </c>
      <c r="S1807" s="42">
        <f t="shared" ca="1" si="34"/>
        <v>47827</v>
      </c>
      <c r="T1807" s="43">
        <f ca="1">_xll.BInterpol('Base CDI'!$H$4:$H$28,'Base CDI'!$J$4:$J$29,S1807,"Cubic","Extrapolate=Linear","MultiX=Average","Skip=True","Sort=True")</f>
        <v>13.29713212463599</v>
      </c>
      <c r="U1807" s="43">
        <f ca="1">_xll.BInterpol('Base CDI'!$H$4:$H$28,'Base CDI'!$I$4:$I$29,S1807,"Cubic","Extrapolate=Linear","MultiX=Average","Skip=True","Sort=True")</f>
        <v>13.296130805744836</v>
      </c>
    </row>
    <row r="1808" spans="16:21" x14ac:dyDescent="0.25">
      <c r="P1808" s="10">
        <v>37144</v>
      </c>
      <c r="Q1808">
        <v>6.5788779999999996</v>
      </c>
      <c r="S1808" s="42">
        <f t="shared" ca="1" si="34"/>
        <v>47828</v>
      </c>
      <c r="T1808" s="43">
        <f ca="1">_xll.BInterpol('Base CDI'!$H$4:$H$28,'Base CDI'!$J$4:$J$29,S1808,"Cubic","Extrapolate=Linear","MultiX=Average","Skip=True","Sort=True")</f>
        <v>13.297477074154026</v>
      </c>
      <c r="U1808" s="43">
        <f ca="1">_xll.BInterpol('Base CDI'!$H$4:$H$28,'Base CDI'!$I$4:$I$29,S1808,"Cubic","Extrapolate=Linear","MultiX=Average","Skip=True","Sort=True")</f>
        <v>13.296520565886812</v>
      </c>
    </row>
    <row r="1809" spans="16:21" x14ac:dyDescent="0.25">
      <c r="P1809" s="10">
        <v>37145</v>
      </c>
      <c r="Q1809">
        <v>6.5834299999999999</v>
      </c>
      <c r="S1809" s="42">
        <f t="shared" ca="1" si="34"/>
        <v>47829</v>
      </c>
      <c r="T1809" s="43">
        <f ca="1">_xll.BInterpol('Base CDI'!$H$4:$H$28,'Base CDI'!$J$4:$J$29,S1809,"Cubic","Extrapolate=Linear","MultiX=Average","Skip=True","Sort=True")</f>
        <v>13.29782175600022</v>
      </c>
      <c r="U1809" s="43">
        <f ca="1">_xll.BInterpol('Base CDI'!$H$4:$H$28,'Base CDI'!$I$4:$I$29,S1809,"Cubic","Extrapolate=Linear","MultiX=Average","Skip=True","Sort=True")</f>
        <v>13.296909966441918</v>
      </c>
    </row>
    <row r="1810" spans="16:21" x14ac:dyDescent="0.25">
      <c r="P1810" s="10">
        <v>37146</v>
      </c>
      <c r="Q1810">
        <v>6.5879820000000002</v>
      </c>
      <c r="S1810" s="42">
        <f t="shared" ca="1" si="34"/>
        <v>47830</v>
      </c>
      <c r="T1810" s="43">
        <f ca="1">_xll.BInterpol('Base CDI'!$H$4:$H$28,'Base CDI'!$J$4:$J$29,S1810,"Cubic","Extrapolate=Linear","MultiX=Average","Skip=True","Sort=True")</f>
        <v>13.29816617116691</v>
      </c>
      <c r="U1810" s="43">
        <f ca="1">_xll.BInterpol('Base CDI'!$H$4:$H$28,'Base CDI'!$I$4:$I$29,S1810,"Cubic","Extrapolate=Linear","MultiX=Average","Skip=True","Sort=True")</f>
        <v>13.297299004974503</v>
      </c>
    </row>
    <row r="1811" spans="16:21" x14ac:dyDescent="0.25">
      <c r="P1811" s="10">
        <v>37147</v>
      </c>
      <c r="Q1811">
        <v>6.5925380000000002</v>
      </c>
      <c r="S1811" s="42">
        <f t="shared" ca="1" si="34"/>
        <v>47831</v>
      </c>
      <c r="T1811" s="43">
        <f ca="1">_xll.BInterpol('Base CDI'!$H$4:$H$28,'Base CDI'!$J$4:$J$29,S1811,"Cubic","Extrapolate=Linear","MultiX=Average","Skip=True","Sort=True")</f>
        <v>13.298510320646431</v>
      </c>
      <c r="U1811" s="43">
        <f ca="1">_xll.BInterpol('Base CDI'!$H$4:$H$28,'Base CDI'!$I$4:$I$29,S1811,"Cubic","Extrapolate=Linear","MultiX=Average","Skip=True","Sort=True")</f>
        <v>13.297687679048924</v>
      </c>
    </row>
    <row r="1812" spans="16:21" x14ac:dyDescent="0.25">
      <c r="P1812" s="10">
        <v>37148</v>
      </c>
      <c r="Q1812">
        <v>6.5970950000000004</v>
      </c>
      <c r="S1812" s="42">
        <f t="shared" ca="1" si="34"/>
        <v>47832</v>
      </c>
      <c r="T1812" s="43">
        <f ca="1">_xll.BInterpol('Base CDI'!$H$4:$H$28,'Base CDI'!$J$4:$J$29,S1812,"Cubic","Extrapolate=Linear","MultiX=Average","Skip=True","Sort=True")</f>
        <v>13.298854205431114</v>
      </c>
      <c r="U1812" s="43">
        <f ca="1">_xll.BInterpol('Base CDI'!$H$4:$H$28,'Base CDI'!$I$4:$I$29,S1812,"Cubic","Extrapolate=Linear","MultiX=Average","Skip=True","Sort=True")</f>
        <v>13.298075986229529</v>
      </c>
    </row>
    <row r="1813" spans="16:21" x14ac:dyDescent="0.25">
      <c r="P1813" s="10">
        <v>37151</v>
      </c>
      <c r="Q1813">
        <v>6.6016589999999997</v>
      </c>
      <c r="S1813" s="42">
        <f t="shared" ca="1" si="34"/>
        <v>47833</v>
      </c>
      <c r="T1813" s="43">
        <f ca="1">_xll.BInterpol('Base CDI'!$H$4:$H$28,'Base CDI'!$J$4:$J$29,S1813,"Cubic","Extrapolate=Linear","MultiX=Average","Skip=True","Sort=True")</f>
        <v>13.299197826513298</v>
      </c>
      <c r="U1813" s="43">
        <f ca="1">_xll.BInterpol('Base CDI'!$H$4:$H$28,'Base CDI'!$I$4:$I$29,S1813,"Cubic","Extrapolate=Linear","MultiX=Average","Skip=True","Sort=True")</f>
        <v>13.298463924080673</v>
      </c>
    </row>
    <row r="1814" spans="16:21" x14ac:dyDescent="0.25">
      <c r="P1814" s="10">
        <v>37152</v>
      </c>
      <c r="Q1814">
        <v>6.6062260000000004</v>
      </c>
      <c r="S1814" s="42">
        <f t="shared" ca="1" si="34"/>
        <v>47834</v>
      </c>
      <c r="T1814" s="43">
        <f ca="1">_xll.BInterpol('Base CDI'!$H$4:$H$28,'Base CDI'!$J$4:$J$29,S1814,"Cubic","Extrapolate=Linear","MultiX=Average","Skip=True","Sort=True")</f>
        <v>13.299541184885314</v>
      </c>
      <c r="U1814" s="43">
        <f ca="1">_xll.BInterpol('Base CDI'!$H$4:$H$28,'Base CDI'!$I$4:$I$29,S1814,"Cubic","Extrapolate=Linear","MultiX=Average","Skip=True","Sort=True")</f>
        <v>13.298851490166708</v>
      </c>
    </row>
    <row r="1815" spans="16:21" x14ac:dyDescent="0.25">
      <c r="P1815" s="10">
        <v>37153</v>
      </c>
      <c r="Q1815">
        <v>6.6107969999999998</v>
      </c>
      <c r="S1815" s="42">
        <f t="shared" ca="1" si="34"/>
        <v>47835</v>
      </c>
      <c r="T1815" s="43">
        <f ca="1">_xll.BInterpol('Base CDI'!$H$4:$H$28,'Base CDI'!$J$4:$J$29,S1815,"Cubic","Extrapolate=Linear","MultiX=Average","Skip=True","Sort=True")</f>
        <v>13.299884281539498</v>
      </c>
      <c r="U1815" s="43">
        <f ca="1">_xll.BInterpol('Base CDI'!$H$4:$H$28,'Base CDI'!$I$4:$I$29,S1815,"Cubic","Extrapolate=Linear","MultiX=Average","Skip=True","Sort=True")</f>
        <v>13.299238682051985</v>
      </c>
    </row>
    <row r="1816" spans="16:21" x14ac:dyDescent="0.25">
      <c r="P1816" s="10">
        <v>37154</v>
      </c>
      <c r="Q1816">
        <v>6.6153690000000003</v>
      </c>
      <c r="S1816" s="42">
        <f t="shared" ca="1" si="34"/>
        <v>47836</v>
      </c>
      <c r="T1816" s="43">
        <f ca="1">_xll.BInterpol('Base CDI'!$H$4:$H$28,'Base CDI'!$J$4:$J$29,S1816,"Cubic","Extrapolate=Linear","MultiX=Average","Skip=True","Sort=True")</f>
        <v>13.300227117468186</v>
      </c>
      <c r="U1816" s="43">
        <f ca="1">_xll.BInterpol('Base CDI'!$H$4:$H$28,'Base CDI'!$I$4:$I$29,S1816,"Cubic","Extrapolate=Linear","MultiX=Average","Skip=True","Sort=True")</f>
        <v>13.299625497300859</v>
      </c>
    </row>
    <row r="1817" spans="16:21" x14ac:dyDescent="0.25">
      <c r="P1817" s="10">
        <v>37155</v>
      </c>
      <c r="Q1817">
        <v>6.6199440000000003</v>
      </c>
      <c r="S1817" s="42">
        <f t="shared" ca="1" si="34"/>
        <v>47837</v>
      </c>
      <c r="T1817" s="43">
        <f ca="1">_xll.BInterpol('Base CDI'!$H$4:$H$28,'Base CDI'!$J$4:$J$29,S1817,"Cubic","Extrapolate=Linear","MultiX=Average","Skip=True","Sort=True")</f>
        <v>13.300569693663711</v>
      </c>
      <c r="U1817" s="43">
        <f ca="1">_xll.BInterpol('Base CDI'!$H$4:$H$28,'Base CDI'!$I$4:$I$29,S1817,"Cubic","Extrapolate=Linear","MultiX=Average","Skip=True","Sort=True")</f>
        <v>13.300011933477681</v>
      </c>
    </row>
    <row r="1818" spans="16:21" x14ac:dyDescent="0.25">
      <c r="P1818" s="10">
        <v>37158</v>
      </c>
      <c r="Q1818">
        <v>6.6245260000000004</v>
      </c>
      <c r="S1818" s="42">
        <f t="shared" ca="1" si="34"/>
        <v>47838</v>
      </c>
      <c r="T1818" s="43">
        <f ca="1">_xll.BInterpol('Base CDI'!$H$4:$H$28,'Base CDI'!$J$4:$J$29,S1818,"Cubic","Extrapolate=Linear","MultiX=Average","Skip=True","Sort=True")</f>
        <v>13.300912011118408</v>
      </c>
      <c r="U1818" s="43">
        <f ca="1">_xll.BInterpol('Base CDI'!$H$4:$H$28,'Base CDI'!$I$4:$I$29,S1818,"Cubic","Extrapolate=Linear","MultiX=Average","Skip=True","Sort=True")</f>
        <v>13.300397988146802</v>
      </c>
    </row>
    <row r="1819" spans="16:21" x14ac:dyDescent="0.25">
      <c r="P1819" s="10">
        <v>37159</v>
      </c>
      <c r="Q1819">
        <v>6.6291089999999997</v>
      </c>
      <c r="S1819" s="42">
        <f t="shared" ca="1" si="34"/>
        <v>47839</v>
      </c>
      <c r="T1819" s="43">
        <f ca="1">_xll.BInterpol('Base CDI'!$H$4:$H$28,'Base CDI'!$J$4:$J$29,S1819,"Cubic","Extrapolate=Linear","MultiX=Average","Skip=True","Sort=True")</f>
        <v>13.301254070824612</v>
      </c>
      <c r="U1819" s="43">
        <f ca="1">_xll.BInterpol('Base CDI'!$H$4:$H$28,'Base CDI'!$I$4:$I$29,S1819,"Cubic","Extrapolate=Linear","MultiX=Average","Skip=True","Sort=True")</f>
        <v>13.300783658872577</v>
      </c>
    </row>
    <row r="1820" spans="16:21" x14ac:dyDescent="0.25">
      <c r="P1820" s="10">
        <v>37160</v>
      </c>
      <c r="Q1820">
        <v>6.6337000000000002</v>
      </c>
      <c r="S1820" s="42">
        <f t="shared" ca="1" si="34"/>
        <v>47840</v>
      </c>
      <c r="T1820" s="43">
        <f ca="1">_xll.BInterpol('Base CDI'!$H$4:$H$28,'Base CDI'!$J$4:$J$29,S1820,"Cubic","Extrapolate=Linear","MultiX=Average","Skip=True","Sort=True")</f>
        <v>13.301595873774657</v>
      </c>
      <c r="U1820" s="43">
        <f ca="1">_xll.BInterpol('Base CDI'!$H$4:$H$28,'Base CDI'!$I$4:$I$29,S1820,"Cubic","Extrapolate=Linear","MultiX=Average","Skip=True","Sort=True")</f>
        <v>13.301168943219357</v>
      </c>
    </row>
    <row r="1821" spans="16:21" x14ac:dyDescent="0.25">
      <c r="P1821" s="10">
        <v>37161</v>
      </c>
      <c r="Q1821">
        <v>6.6382989999999999</v>
      </c>
      <c r="S1821" s="42">
        <f t="shared" ca="1" si="34"/>
        <v>47841</v>
      </c>
      <c r="T1821" s="43">
        <f ca="1">_xll.BInterpol('Base CDI'!$H$4:$H$28,'Base CDI'!$J$4:$J$29,S1821,"Cubic","Extrapolate=Linear","MultiX=Average","Skip=True","Sort=True")</f>
        <v>13.301937420960877</v>
      </c>
      <c r="U1821" s="43">
        <f ca="1">_xll.BInterpol('Base CDI'!$H$4:$H$28,'Base CDI'!$I$4:$I$29,S1821,"Cubic","Extrapolate=Linear","MultiX=Average","Skip=True","Sort=True")</f>
        <v>13.301553838751495</v>
      </c>
    </row>
    <row r="1822" spans="16:21" x14ac:dyDescent="0.25">
      <c r="P1822" s="10">
        <v>37162</v>
      </c>
      <c r="Q1822">
        <v>6.6429020000000003</v>
      </c>
      <c r="S1822" s="42">
        <f t="shared" ca="1" si="34"/>
        <v>47842</v>
      </c>
      <c r="T1822" s="43">
        <f ca="1">_xll.BInterpol('Base CDI'!$H$4:$H$28,'Base CDI'!$J$4:$J$29,S1822,"Cubic","Extrapolate=Linear","MultiX=Average","Skip=True","Sort=True")</f>
        <v>13.302278713375609</v>
      </c>
      <c r="U1822" s="43">
        <f ca="1">_xll.BInterpol('Base CDI'!$H$4:$H$28,'Base CDI'!$I$4:$I$29,S1822,"Cubic","Extrapolate=Linear","MultiX=Average","Skip=True","Sort=True")</f>
        <v>13.301938343033344</v>
      </c>
    </row>
    <row r="1823" spans="16:21" x14ac:dyDescent="0.25">
      <c r="P1823" s="10">
        <v>37165</v>
      </c>
      <c r="Q1823">
        <v>6.6475090000000003</v>
      </c>
      <c r="S1823" s="42">
        <f t="shared" ca="1" si="34"/>
        <v>47843</v>
      </c>
      <c r="T1823" s="43">
        <f ca="1">_xll.BInterpol('Base CDI'!$H$4:$H$28,'Base CDI'!$J$4:$J$29,S1823,"Cubic","Extrapolate=Linear","MultiX=Average","Skip=True","Sort=True")</f>
        <v>13.302619752011186</v>
      </c>
      <c r="U1823" s="43">
        <f ca="1">_xll.BInterpol('Base CDI'!$H$4:$H$28,'Base CDI'!$I$4:$I$29,S1823,"Cubic","Extrapolate=Linear","MultiX=Average","Skip=True","Sort=True")</f>
        <v>13.302322453629255</v>
      </c>
    </row>
    <row r="1824" spans="16:21" x14ac:dyDescent="0.25">
      <c r="P1824" s="10">
        <v>37166</v>
      </c>
      <c r="Q1824">
        <v>6.6521220000000003</v>
      </c>
      <c r="S1824" s="42">
        <f t="shared" ca="1" si="34"/>
        <v>47844</v>
      </c>
      <c r="T1824" s="43">
        <f ca="1">_xll.BInterpol('Base CDI'!$H$4:$H$28,'Base CDI'!$J$4:$J$29,S1824,"Cubic","Extrapolate=Linear","MultiX=Average","Skip=True","Sort=True")</f>
        <v>13.302960537859942</v>
      </c>
      <c r="U1824" s="43">
        <f ca="1">_xll.BInterpol('Base CDI'!$H$4:$H$28,'Base CDI'!$I$4:$I$29,S1824,"Cubic","Extrapolate=Linear","MultiX=Average","Skip=True","Sort=True")</f>
        <v>13.302706168103583</v>
      </c>
    </row>
    <row r="1825" spans="16:21" x14ac:dyDescent="0.25">
      <c r="P1825" s="10">
        <v>37167</v>
      </c>
      <c r="Q1825">
        <v>6.6567400000000001</v>
      </c>
      <c r="S1825" s="42">
        <f t="shared" ca="1" si="34"/>
        <v>47845</v>
      </c>
      <c r="T1825" s="43">
        <f ca="1">_xll.BInterpol('Base CDI'!$H$4:$H$28,'Base CDI'!$J$4:$J$29,S1825,"Cubic","Extrapolate=Linear","MultiX=Average","Skip=True","Sort=True")</f>
        <v>13.303301071914214</v>
      </c>
      <c r="U1825" s="43">
        <f ca="1">_xll.BInterpol('Base CDI'!$H$4:$H$28,'Base CDI'!$I$4:$I$29,S1825,"Cubic","Extrapolate=Linear","MultiX=Average","Skip=True","Sort=True")</f>
        <v>13.303089484020678</v>
      </c>
    </row>
    <row r="1826" spans="16:21" x14ac:dyDescent="0.25">
      <c r="P1826" s="10">
        <v>37168</v>
      </c>
      <c r="Q1826">
        <v>6.6613610000000003</v>
      </c>
      <c r="S1826" s="42">
        <f t="shared" ca="1" si="34"/>
        <v>47846</v>
      </c>
      <c r="T1826" s="43">
        <f ca="1">_xll.BInterpol('Base CDI'!$H$4:$H$28,'Base CDI'!$J$4:$J$29,S1826,"Cubic","Extrapolate=Linear","MultiX=Average","Skip=True","Sort=True")</f>
        <v>13.303641355166334</v>
      </c>
      <c r="U1826" s="43">
        <f ca="1">_xll.BInterpol('Base CDI'!$H$4:$H$28,'Base CDI'!$I$4:$I$29,S1826,"Cubic","Extrapolate=Linear","MultiX=Average","Skip=True","Sort=True")</f>
        <v>13.303472398944891</v>
      </c>
    </row>
    <row r="1827" spans="16:21" x14ac:dyDescent="0.25">
      <c r="P1827" s="10">
        <v>37169</v>
      </c>
      <c r="Q1827">
        <v>6.6659800000000002</v>
      </c>
      <c r="S1827" s="42">
        <f t="shared" ca="1" si="34"/>
        <v>47847</v>
      </c>
      <c r="T1827" s="43">
        <f ca="1">_xll.BInterpol('Base CDI'!$H$4:$H$28,'Base CDI'!$J$4:$J$29,S1827,"Cubic","Extrapolate=Linear","MultiX=Average","Skip=True","Sort=True")</f>
        <v>13.303981388608639</v>
      </c>
      <c r="U1827" s="43">
        <f ca="1">_xll.BInterpol('Base CDI'!$H$4:$H$28,'Base CDI'!$I$4:$I$29,S1827,"Cubic","Extrapolate=Linear","MultiX=Average","Skip=True","Sort=True")</f>
        <v>13.303854910440579</v>
      </c>
    </row>
    <row r="1828" spans="16:21" x14ac:dyDescent="0.25">
      <c r="P1828" s="10">
        <v>37172</v>
      </c>
      <c r="Q1828">
        <v>6.6706009999999996</v>
      </c>
      <c r="S1828" s="42">
        <f t="shared" ca="1" si="34"/>
        <v>47848</v>
      </c>
      <c r="T1828" s="43">
        <f ca="1">_xll.BInterpol('Base CDI'!$H$4:$H$28,'Base CDI'!$J$4:$J$29,S1828,"Cubic","Extrapolate=Linear","MultiX=Average","Skip=True","Sort=True")</f>
        <v>13.304321173233461</v>
      </c>
      <c r="U1828" s="43">
        <f ca="1">_xll.BInterpol('Base CDI'!$H$4:$H$28,'Base CDI'!$I$4:$I$29,S1828,"Cubic","Extrapolate=Linear","MultiX=Average","Skip=True","Sort=True")</f>
        <v>13.30423701607209</v>
      </c>
    </row>
    <row r="1829" spans="16:21" x14ac:dyDescent="0.25">
      <c r="P1829" s="10">
        <v>37173</v>
      </c>
      <c r="Q1829">
        <v>6.6752229999999999</v>
      </c>
      <c r="S1829" s="42">
        <f t="shared" ca="1" si="34"/>
        <v>47849</v>
      </c>
      <c r="T1829" s="43">
        <f ca="1">_xll.BInterpol('Base CDI'!$H$4:$H$28,'Base CDI'!$J$4:$J$29,S1829,"Cubic","Extrapolate=Linear","MultiX=Average","Skip=True","Sort=True")</f>
        <v>13.304660710033136</v>
      </c>
      <c r="U1829" s="43">
        <f ca="1">_xll.BInterpol('Base CDI'!$H$4:$H$28,'Base CDI'!$I$4:$I$29,S1829,"Cubic","Extrapolate=Linear","MultiX=Average","Skip=True","Sort=True")</f>
        <v>13.30461871340378</v>
      </c>
    </row>
    <row r="1830" spans="16:21" x14ac:dyDescent="0.25">
      <c r="P1830" s="10">
        <v>37174</v>
      </c>
      <c r="Q1830">
        <v>6.6798460000000004</v>
      </c>
      <c r="S1830" s="42">
        <f t="shared" ca="1" si="34"/>
        <v>47850</v>
      </c>
      <c r="T1830" s="43">
        <f ca="1">_xll.BInterpol('Base CDI'!$H$4:$H$28,'Base CDI'!$J$4:$J$29,S1830,"Cubic","Extrapolate=Linear","MultiX=Average","Skip=True","Sort=True")</f>
        <v>13.305</v>
      </c>
      <c r="U1830" s="43">
        <f ca="1">_xll.BInterpol('Base CDI'!$H$4:$H$28,'Base CDI'!$I$4:$I$29,S1830,"Cubic","Extrapolate=Linear","MultiX=Average","Skip=True","Sort=True")</f>
        <v>13.305</v>
      </c>
    </row>
    <row r="1831" spans="16:21" x14ac:dyDescent="0.25">
      <c r="P1831" s="10">
        <v>37175</v>
      </c>
      <c r="Q1831">
        <v>6.6844669999999997</v>
      </c>
      <c r="S1831" s="42">
        <f t="shared" ca="1" si="34"/>
        <v>47851</v>
      </c>
      <c r="T1831" s="43">
        <f ca="1">_xll.BInterpol('Base CDI'!$H$4:$H$28,'Base CDI'!$J$4:$J$29,S1831,"Cubic","Extrapolate=Linear","MultiX=Average","Skip=True","Sort=True")</f>
        <v>13.305339043939563</v>
      </c>
      <c r="U1831" s="43">
        <f ca="1">_xll.BInterpol('Base CDI'!$H$4:$H$28,'Base CDI'!$I$4:$I$29,S1831,"Cubic","Extrapolate=Linear","MultiX=Average","Skip=True","Sort=True")</f>
        <v>13.305380873860981</v>
      </c>
    </row>
    <row r="1832" spans="16:21" x14ac:dyDescent="0.25">
      <c r="P1832" s="10">
        <v>37179</v>
      </c>
      <c r="Q1832">
        <v>6.6890919999999996</v>
      </c>
      <c r="S1832" s="42">
        <f t="shared" ca="1" si="34"/>
        <v>47852</v>
      </c>
      <c r="T1832" s="43">
        <f ca="1">_xll.BInterpol('Base CDI'!$H$4:$H$28,'Base CDI'!$J$4:$J$29,S1832,"Cubic","Extrapolate=Linear","MultiX=Average","Skip=True","Sort=True")</f>
        <v>13.30567784191005</v>
      </c>
      <c r="U1832" s="43">
        <f ca="1">_xll.BInterpol('Base CDI'!$H$4:$H$28,'Base CDI'!$I$4:$I$29,S1832,"Cubic","Extrapolate=Linear","MultiX=Average","Skip=True","Sort=True")</f>
        <v>13.305761334730478</v>
      </c>
    </row>
    <row r="1833" spans="16:21" x14ac:dyDescent="0.25">
      <c r="P1833" s="10">
        <v>37180</v>
      </c>
      <c r="Q1833">
        <v>6.6937199999999999</v>
      </c>
      <c r="S1833" s="42">
        <f t="shared" ca="1" si="34"/>
        <v>47853</v>
      </c>
      <c r="T1833" s="43">
        <f ca="1">_xll.BInterpol('Base CDI'!$H$4:$H$28,'Base CDI'!$J$4:$J$29,S1833,"Cubic","Extrapolate=Linear","MultiX=Average","Skip=True","Sort=True")</f>
        <v>13.306016393782864</v>
      </c>
      <c r="U1833" s="43">
        <f ca="1">_xll.BInterpol('Base CDI'!$H$4:$H$28,'Base CDI'!$I$4:$I$29,S1833,"Cubic","Extrapolate=Linear","MultiX=Average","Skip=True","Sort=True")</f>
        <v>13.30614138278812</v>
      </c>
    </row>
    <row r="1834" spans="16:21" x14ac:dyDescent="0.25">
      <c r="P1834" s="10">
        <v>37181</v>
      </c>
      <c r="Q1834">
        <v>6.6983490000000003</v>
      </c>
      <c r="S1834" s="42">
        <f t="shared" ca="1" si="34"/>
        <v>47854</v>
      </c>
      <c r="T1834" s="43">
        <f ca="1">_xll.BInterpol('Base CDI'!$H$4:$H$28,'Base CDI'!$J$4:$J$29,S1834,"Cubic","Extrapolate=Linear","MultiX=Average","Skip=True","Sort=True")</f>
        <v>13.306354699429404</v>
      </c>
      <c r="U1834" s="43">
        <f ca="1">_xll.BInterpol('Base CDI'!$H$4:$H$28,'Base CDI'!$I$4:$I$29,S1834,"Cubic","Extrapolate=Linear","MultiX=Average","Skip=True","Sort=True")</f>
        <v>13.306521018213541</v>
      </c>
    </row>
    <row r="1835" spans="16:21" x14ac:dyDescent="0.25">
      <c r="P1835" s="10">
        <v>37182</v>
      </c>
      <c r="Q1835">
        <v>6.702979</v>
      </c>
      <c r="S1835" s="42">
        <f t="shared" ca="1" si="34"/>
        <v>47855</v>
      </c>
      <c r="T1835" s="43">
        <f ca="1">_xll.BInterpol('Base CDI'!$H$4:$H$28,'Base CDI'!$J$4:$J$29,S1835,"Cubic","Extrapolate=Linear","MultiX=Average","Skip=True","Sort=True")</f>
        <v>13.306692758721073</v>
      </c>
      <c r="U1835" s="43">
        <f ca="1">_xll.BInterpol('Base CDI'!$H$4:$H$28,'Base CDI'!$I$4:$I$29,S1835,"Cubic","Extrapolate=Linear","MultiX=Average","Skip=True","Sort=True")</f>
        <v>13.306900241186371</v>
      </c>
    </row>
    <row r="1836" spans="16:21" x14ac:dyDescent="0.25">
      <c r="P1836" s="10">
        <v>37183</v>
      </c>
      <c r="Q1836">
        <v>6.7076159999999998</v>
      </c>
      <c r="S1836" s="42">
        <f t="shared" ca="1" si="34"/>
        <v>47856</v>
      </c>
      <c r="T1836" s="43">
        <f ca="1">_xll.BInterpol('Base CDI'!$H$4:$H$28,'Base CDI'!$J$4:$J$29,S1836,"Cubic","Extrapolate=Linear","MultiX=Average","Skip=True","Sort=True")</f>
        <v>13.307030571529273</v>
      </c>
      <c r="U1836" s="43">
        <f ca="1">_xll.BInterpol('Base CDI'!$H$4:$H$28,'Base CDI'!$I$4:$I$29,S1836,"Cubic","Extrapolate=Linear","MultiX=Average","Skip=True","Sort=True")</f>
        <v>13.307279051886244</v>
      </c>
    </row>
    <row r="1837" spans="16:21" x14ac:dyDescent="0.25">
      <c r="P1837" s="10">
        <v>37186</v>
      </c>
      <c r="Q1837">
        <v>6.7122549999999999</v>
      </c>
      <c r="S1837" s="42">
        <f t="shared" ca="1" si="34"/>
        <v>47857</v>
      </c>
      <c r="T1837" s="43">
        <f ca="1">_xll.BInterpol('Base CDI'!$H$4:$H$28,'Base CDI'!$J$4:$J$29,S1837,"Cubic","Extrapolate=Linear","MultiX=Average","Skip=True","Sort=True")</f>
        <v>13.307368137725405</v>
      </c>
      <c r="U1837" s="43">
        <f ca="1">_xll.BInterpol('Base CDI'!$H$4:$H$28,'Base CDI'!$I$4:$I$29,S1837,"Cubic","Extrapolate=Linear","MultiX=Average","Skip=True","Sort=True")</f>
        <v>13.30765745049279</v>
      </c>
    </row>
    <row r="1838" spans="16:21" x14ac:dyDescent="0.25">
      <c r="P1838" s="10">
        <v>37187</v>
      </c>
      <c r="Q1838">
        <v>6.7168970000000003</v>
      </c>
      <c r="S1838" s="42">
        <f t="shared" ca="1" si="34"/>
        <v>47858</v>
      </c>
      <c r="T1838" s="43">
        <f ca="1">_xll.BInterpol('Base CDI'!$H$4:$H$28,'Base CDI'!$J$4:$J$29,S1838,"Cubic","Extrapolate=Linear","MultiX=Average","Skip=True","Sort=True")</f>
        <v>13.30770545718087</v>
      </c>
      <c r="U1838" s="43">
        <f ca="1">_xll.BInterpol('Base CDI'!$H$4:$H$28,'Base CDI'!$I$4:$I$29,S1838,"Cubic","Extrapolate=Linear","MultiX=Average","Skip=True","Sort=True")</f>
        <v>13.308035437185644</v>
      </c>
    </row>
    <row r="1839" spans="16:21" x14ac:dyDescent="0.25">
      <c r="P1839" s="10">
        <v>37188</v>
      </c>
      <c r="Q1839">
        <v>6.7215439999999997</v>
      </c>
      <c r="S1839" s="42">
        <f t="shared" ca="1" si="34"/>
        <v>47859</v>
      </c>
      <c r="T1839" s="43">
        <f ca="1">_xll.BInterpol('Base CDI'!$H$4:$H$28,'Base CDI'!$J$4:$J$29,S1839,"Cubic","Extrapolate=Linear","MultiX=Average","Skip=True","Sort=True")</f>
        <v>13.308042529767071</v>
      </c>
      <c r="U1839" s="43">
        <f ca="1">_xll.BInterpol('Base CDI'!$H$4:$H$28,'Base CDI'!$I$4:$I$29,S1839,"Cubic","Extrapolate=Linear","MultiX=Average","Skip=True","Sort=True")</f>
        <v>13.308413012144435</v>
      </c>
    </row>
    <row r="1840" spans="16:21" x14ac:dyDescent="0.25">
      <c r="P1840" s="10">
        <v>37189</v>
      </c>
      <c r="Q1840">
        <v>6.7261939999999996</v>
      </c>
      <c r="S1840" s="42">
        <f t="shared" ca="1" si="34"/>
        <v>47860</v>
      </c>
      <c r="T1840" s="43">
        <f ca="1">_xll.BInterpol('Base CDI'!$H$4:$H$28,'Base CDI'!$J$4:$J$29,S1840,"Cubic","Extrapolate=Linear","MultiX=Average","Skip=True","Sort=True")</f>
        <v>13.308379355355408</v>
      </c>
      <c r="U1840" s="43">
        <f ca="1">_xll.BInterpol('Base CDI'!$H$4:$H$28,'Base CDI'!$I$4:$I$29,S1840,"Cubic","Extrapolate=Linear","MultiX=Average","Skip=True","Sort=True")</f>
        <v>13.308790175548795</v>
      </c>
    </row>
    <row r="1841" spans="16:21" x14ac:dyDescent="0.25">
      <c r="P1841" s="10">
        <v>37190</v>
      </c>
      <c r="Q1841">
        <v>6.7308450000000004</v>
      </c>
      <c r="S1841" s="42">
        <f t="shared" ca="1" si="34"/>
        <v>47861</v>
      </c>
      <c r="T1841" s="43">
        <f ca="1">_xll.BInterpol('Base CDI'!$H$4:$H$28,'Base CDI'!$J$4:$J$29,S1841,"Cubic","Extrapolate=Linear","MultiX=Average","Skip=True","Sort=True")</f>
        <v>13.308715933817286</v>
      </c>
      <c r="U1841" s="43">
        <f ca="1">_xll.BInterpol('Base CDI'!$H$4:$H$28,'Base CDI'!$I$4:$I$29,S1841,"Cubic","Extrapolate=Linear","MultiX=Average","Skip=True","Sort=True")</f>
        <v>13.309166927578358</v>
      </c>
    </row>
    <row r="1842" spans="16:21" x14ac:dyDescent="0.25">
      <c r="P1842" s="10">
        <v>37193</v>
      </c>
      <c r="Q1842">
        <v>6.7354979999999998</v>
      </c>
      <c r="S1842" s="42">
        <f t="shared" ca="1" si="34"/>
        <v>47862</v>
      </c>
      <c r="T1842" s="43">
        <f ca="1">_xll.BInterpol('Base CDI'!$H$4:$H$28,'Base CDI'!$J$4:$J$29,S1842,"Cubic","Extrapolate=Linear","MultiX=Average","Skip=True","Sort=True")</f>
        <v>13.309052265024102</v>
      </c>
      <c r="U1842" s="43">
        <f ca="1">_xll.BInterpol('Base CDI'!$H$4:$H$28,'Base CDI'!$I$4:$I$29,S1842,"Cubic","Extrapolate=Linear","MultiX=Average","Skip=True","Sort=True")</f>
        <v>13.309543268412755</v>
      </c>
    </row>
    <row r="1843" spans="16:21" x14ac:dyDescent="0.25">
      <c r="P1843" s="10">
        <v>37194</v>
      </c>
      <c r="Q1843">
        <v>6.7401580000000001</v>
      </c>
      <c r="S1843" s="42">
        <f t="shared" ca="1" si="34"/>
        <v>47863</v>
      </c>
      <c r="T1843" s="43">
        <f ca="1">_xll.BInterpol('Base CDI'!$H$4:$H$28,'Base CDI'!$J$4:$J$29,S1843,"Cubic","Extrapolate=Linear","MultiX=Average","Skip=True","Sort=True")</f>
        <v>13.309388348847261</v>
      </c>
      <c r="U1843" s="43">
        <f ca="1">_xll.BInterpol('Base CDI'!$H$4:$H$28,'Base CDI'!$I$4:$I$29,S1843,"Cubic","Extrapolate=Linear","MultiX=Average","Skip=True","Sort=True")</f>
        <v>13.309919198231619</v>
      </c>
    </row>
    <row r="1844" spans="16:21" x14ac:dyDescent="0.25">
      <c r="P1844" s="10">
        <v>37195</v>
      </c>
      <c r="Q1844">
        <v>6.7448189999999997</v>
      </c>
      <c r="S1844" s="42">
        <f t="shared" ca="1" si="34"/>
        <v>47864</v>
      </c>
      <c r="T1844" s="43">
        <f ca="1">_xll.BInterpol('Base CDI'!$H$4:$H$28,'Base CDI'!$J$4:$J$29,S1844,"Cubic","Extrapolate=Linear","MultiX=Average","Skip=True","Sort=True")</f>
        <v>13.309724185158164</v>
      </c>
      <c r="U1844" s="43">
        <f ca="1">_xll.BInterpol('Base CDI'!$H$4:$H$28,'Base CDI'!$I$4:$I$29,S1844,"Cubic","Extrapolate=Linear","MultiX=Average","Skip=True","Sort=True")</f>
        <v>13.310294717214578</v>
      </c>
    </row>
    <row r="1845" spans="16:21" x14ac:dyDescent="0.25">
      <c r="P1845" s="10">
        <v>37196</v>
      </c>
      <c r="Q1845">
        <v>6.7494829999999997</v>
      </c>
      <c r="S1845" s="42">
        <f t="shared" ca="1" si="34"/>
        <v>47865</v>
      </c>
      <c r="T1845" s="43">
        <f ca="1">_xll.BInterpol('Base CDI'!$H$4:$H$28,'Base CDI'!$J$4:$J$29,S1845,"Cubic","Extrapolate=Linear","MultiX=Average","Skip=True","Sort=True")</f>
        <v>13.310059773828211</v>
      </c>
      <c r="U1845" s="43">
        <f ca="1">_xll.BInterpol('Base CDI'!$H$4:$H$28,'Base CDI'!$I$4:$I$29,S1845,"Cubic","Extrapolate=Linear","MultiX=Average","Skip=True","Sort=True")</f>
        <v>13.310669825541268</v>
      </c>
    </row>
    <row r="1846" spans="16:21" x14ac:dyDescent="0.25">
      <c r="P1846" s="10">
        <v>37200</v>
      </c>
      <c r="Q1846">
        <v>6.7541510000000002</v>
      </c>
      <c r="S1846" s="42">
        <f t="shared" ca="1" si="34"/>
        <v>47866</v>
      </c>
      <c r="T1846" s="43">
        <f ca="1">_xll.BInterpol('Base CDI'!$H$4:$H$28,'Base CDI'!$J$4:$J$29,S1846,"Cubic","Extrapolate=Linear","MultiX=Average","Skip=True","Sort=True")</f>
        <v>13.310395114728806</v>
      </c>
      <c r="U1846" s="43">
        <f ca="1">_xll.BInterpol('Base CDI'!$H$4:$H$28,'Base CDI'!$I$4:$I$29,S1846,"Cubic","Extrapolate=Linear","MultiX=Average","Skip=True","Sort=True")</f>
        <v>13.311044523391319</v>
      </c>
    </row>
    <row r="1847" spans="16:21" x14ac:dyDescent="0.25">
      <c r="P1847" s="10">
        <v>37201</v>
      </c>
      <c r="Q1847">
        <v>6.7588239999999997</v>
      </c>
      <c r="S1847" s="42">
        <f t="shared" ca="1" si="34"/>
        <v>47867</v>
      </c>
      <c r="T1847" s="43">
        <f ca="1">_xll.BInterpol('Base CDI'!$H$4:$H$28,'Base CDI'!$J$4:$J$29,S1847,"Cubic","Extrapolate=Linear","MultiX=Average","Skip=True","Sort=True")</f>
        <v>13.310730207731348</v>
      </c>
      <c r="U1847" s="43">
        <f ca="1">_xll.BInterpol('Base CDI'!$H$4:$H$28,'Base CDI'!$I$4:$I$29,S1847,"Cubic","Extrapolate=Linear","MultiX=Average","Skip=True","Sort=True")</f>
        <v>13.311418810944364</v>
      </c>
    </row>
    <row r="1848" spans="16:21" x14ac:dyDescent="0.25">
      <c r="P1848" s="10">
        <v>37202</v>
      </c>
      <c r="Q1848">
        <v>6.7634999999999996</v>
      </c>
      <c r="S1848" s="42">
        <f t="shared" ca="1" si="34"/>
        <v>47868</v>
      </c>
      <c r="T1848" s="43">
        <f ca="1">_xll.BInterpol('Base CDI'!$H$4:$H$28,'Base CDI'!$J$4:$J$29,S1848,"Cubic","Extrapolate=Linear","MultiX=Average","Skip=True","Sort=True")</f>
        <v>13.311065052707242</v>
      </c>
      <c r="U1848" s="43">
        <f ca="1">_xll.BInterpol('Base CDI'!$H$4:$H$28,'Base CDI'!$I$4:$I$29,S1848,"Cubic","Extrapolate=Linear","MultiX=Average","Skip=True","Sort=True")</f>
        <v>13.311792688380034</v>
      </c>
    </row>
    <row r="1849" spans="16:21" x14ac:dyDescent="0.25">
      <c r="P1849" s="10">
        <v>37203</v>
      </c>
      <c r="Q1849">
        <v>6.7681810000000002</v>
      </c>
      <c r="S1849" s="42">
        <f t="shared" ca="1" si="34"/>
        <v>47869</v>
      </c>
      <c r="T1849" s="43">
        <f ca="1">_xll.BInterpol('Base CDI'!$H$4:$H$28,'Base CDI'!$J$4:$J$29,S1849,"Cubic","Extrapolate=Linear","MultiX=Average","Skip=True","Sort=True")</f>
        <v>13.311399649527887</v>
      </c>
      <c r="U1849" s="43">
        <f ca="1">_xll.BInterpol('Base CDI'!$H$4:$H$28,'Base CDI'!$I$4:$I$29,S1849,"Cubic","Extrapolate=Linear","MultiX=Average","Skip=True","Sort=True")</f>
        <v>13.312166155877962</v>
      </c>
    </row>
    <row r="1850" spans="16:21" x14ac:dyDescent="0.25">
      <c r="P1850" s="10">
        <v>37204</v>
      </c>
      <c r="Q1850">
        <v>6.7728640000000002</v>
      </c>
      <c r="S1850" s="42">
        <f t="shared" ca="1" si="34"/>
        <v>47870</v>
      </c>
      <c r="T1850" s="43">
        <f ca="1">_xll.BInterpol('Base CDI'!$H$4:$H$28,'Base CDI'!$J$4:$J$29,S1850,"Cubic","Extrapolate=Linear","MultiX=Average","Skip=True","Sort=True")</f>
        <v>13.311733998064685</v>
      </c>
      <c r="U1850" s="43">
        <f ca="1">_xll.BInterpol('Base CDI'!$H$4:$H$28,'Base CDI'!$I$4:$I$29,S1850,"Cubic","Extrapolate=Linear","MultiX=Average","Skip=True","Sort=True")</f>
        <v>13.31253921361778</v>
      </c>
    </row>
    <row r="1851" spans="16:21" x14ac:dyDescent="0.25">
      <c r="P1851" s="10">
        <v>37207</v>
      </c>
      <c r="Q1851">
        <v>6.777552</v>
      </c>
      <c r="S1851" s="42">
        <f t="shared" ca="1" si="34"/>
        <v>47871</v>
      </c>
      <c r="T1851" s="43">
        <f ca="1">_xll.BInterpol('Base CDI'!$H$4:$H$28,'Base CDI'!$J$4:$J$29,S1851,"Cubic","Extrapolate=Linear","MultiX=Average","Skip=True","Sort=True")</f>
        <v>13.312068098189037</v>
      </c>
      <c r="U1851" s="43">
        <f ca="1">_xll.BInterpol('Base CDI'!$H$4:$H$28,'Base CDI'!$I$4:$I$29,S1851,"Cubic","Extrapolate=Linear","MultiX=Average","Skip=True","Sort=True")</f>
        <v>13.312911861779119</v>
      </c>
    </row>
    <row r="1852" spans="16:21" x14ac:dyDescent="0.25">
      <c r="P1852" s="10">
        <v>37208</v>
      </c>
      <c r="Q1852">
        <v>6.7822440000000004</v>
      </c>
      <c r="S1852" s="42">
        <f t="shared" ca="1" si="34"/>
        <v>47872</v>
      </c>
      <c r="T1852" s="43">
        <f ca="1">_xll.BInterpol('Base CDI'!$H$4:$H$28,'Base CDI'!$J$4:$J$29,S1852,"Cubic","Extrapolate=Linear","MultiX=Average","Skip=True","Sort=True")</f>
        <v>13.312401949772347</v>
      </c>
      <c r="U1852" s="43">
        <f ca="1">_xll.BInterpol('Base CDI'!$H$4:$H$28,'Base CDI'!$I$4:$I$29,S1852,"Cubic","Extrapolate=Linear","MultiX=Average","Skip=True","Sort=True")</f>
        <v>13.313284100541612</v>
      </c>
    </row>
    <row r="1853" spans="16:21" x14ac:dyDescent="0.25">
      <c r="P1853" s="10">
        <v>37209</v>
      </c>
      <c r="Q1853">
        <v>6.7869359999999999</v>
      </c>
      <c r="S1853" s="42">
        <f t="shared" ca="1" si="34"/>
        <v>47873</v>
      </c>
      <c r="T1853" s="43">
        <f ca="1">_xll.BInterpol('Base CDI'!$H$4:$H$28,'Base CDI'!$J$4:$J$29,S1853,"Cubic","Extrapolate=Linear","MultiX=Average","Skip=True","Sort=True")</f>
        <v>13.312735552686016</v>
      </c>
      <c r="U1853" s="43">
        <f ca="1">_xll.BInterpol('Base CDI'!$H$4:$H$28,'Base CDI'!$I$4:$I$29,S1853,"Cubic","Extrapolate=Linear","MultiX=Average","Skip=True","Sort=True")</f>
        <v>13.31365593008489</v>
      </c>
    </row>
    <row r="1854" spans="16:21" x14ac:dyDescent="0.25">
      <c r="P1854" s="10">
        <v>37211</v>
      </c>
      <c r="Q1854">
        <v>6.7916340000000002</v>
      </c>
      <c r="S1854" s="42">
        <f t="shared" ca="1" si="34"/>
        <v>47874</v>
      </c>
      <c r="T1854" s="43">
        <f ca="1">_xll.BInterpol('Base CDI'!$H$4:$H$28,'Base CDI'!$J$4:$J$29,S1854,"Cubic","Extrapolate=Linear","MultiX=Average","Skip=True","Sort=True")</f>
        <v>13.313068906801444</v>
      </c>
      <c r="U1854" s="43">
        <f ca="1">_xll.BInterpol('Base CDI'!$H$4:$H$28,'Base CDI'!$I$4:$I$29,S1854,"Cubic","Extrapolate=Linear","MultiX=Average","Skip=True","Sort=True")</f>
        <v>13.314027350588583</v>
      </c>
    </row>
    <row r="1855" spans="16:21" x14ac:dyDescent="0.25">
      <c r="P1855" s="10">
        <v>37214</v>
      </c>
      <c r="Q1855">
        <v>6.796335</v>
      </c>
      <c r="S1855" s="42">
        <f t="shared" ca="1" si="34"/>
        <v>47875</v>
      </c>
      <c r="T1855" s="43">
        <f ca="1">_xll.BInterpol('Base CDI'!$H$4:$H$28,'Base CDI'!$J$4:$J$29,S1855,"Cubic","Extrapolate=Linear","MultiX=Average","Skip=True","Sort=True")</f>
        <v>13.313402011990034</v>
      </c>
      <c r="U1855" s="43">
        <f ca="1">_xll.BInterpol('Base CDI'!$H$4:$H$28,'Base CDI'!$I$4:$I$29,S1855,"Cubic","Extrapolate=Linear","MultiX=Average","Skip=True","Sort=True")</f>
        <v>13.314398362232328</v>
      </c>
    </row>
    <row r="1856" spans="16:21" x14ac:dyDescent="0.25">
      <c r="P1856" s="10">
        <v>37215</v>
      </c>
      <c r="Q1856">
        <v>6.8010400000000004</v>
      </c>
      <c r="S1856" s="42">
        <f t="shared" ca="1" si="34"/>
        <v>47876</v>
      </c>
      <c r="T1856" s="43">
        <f ca="1">_xll.BInterpol('Base CDI'!$H$4:$H$28,'Base CDI'!$J$4:$J$29,S1856,"Cubic","Extrapolate=Linear","MultiX=Average","Skip=True","Sort=True")</f>
        <v>13.313734868123188</v>
      </c>
      <c r="U1856" s="43">
        <f ca="1">_xll.BInterpol('Base CDI'!$H$4:$H$28,'Base CDI'!$I$4:$I$29,S1856,"Cubic","Extrapolate=Linear","MultiX=Average","Skip=True","Sort=True")</f>
        <v>13.314768965195753</v>
      </c>
    </row>
    <row r="1857" spans="16:21" x14ac:dyDescent="0.25">
      <c r="P1857" s="10">
        <v>37216</v>
      </c>
      <c r="Q1857">
        <v>6.8057480000000004</v>
      </c>
      <c r="S1857" s="42">
        <f t="shared" ca="1" si="34"/>
        <v>47877</v>
      </c>
      <c r="T1857" s="43">
        <f ca="1">_xll.BInterpol('Base CDI'!$H$4:$H$28,'Base CDI'!$J$4:$J$29,S1857,"Cubic","Extrapolate=Linear","MultiX=Average","Skip=True","Sort=True")</f>
        <v>13.314067475072305</v>
      </c>
      <c r="U1857" s="43">
        <f ca="1">_xll.BInterpol('Base CDI'!$H$4:$H$28,'Base CDI'!$I$4:$I$29,S1857,"Cubic","Extrapolate=Linear","MultiX=Average","Skip=True","Sort=True")</f>
        <v>13.315139159658491</v>
      </c>
    </row>
    <row r="1858" spans="16:21" x14ac:dyDescent="0.25">
      <c r="P1858" s="10">
        <v>37217</v>
      </c>
      <c r="Q1858">
        <v>6.810454</v>
      </c>
      <c r="S1858" s="42">
        <f t="shared" ca="1" si="34"/>
        <v>47878</v>
      </c>
      <c r="T1858" s="43">
        <f ca="1">_xll.BInterpol('Base CDI'!$H$4:$H$28,'Base CDI'!$J$4:$J$29,S1858,"Cubic","Extrapolate=Linear","MultiX=Average","Skip=True","Sort=True")</f>
        <v>13.314399832708789</v>
      </c>
      <c r="U1858" s="43">
        <f ca="1">_xll.BInterpol('Base CDI'!$H$4:$H$28,'Base CDI'!$I$4:$I$29,S1858,"Cubic","Extrapolate=Linear","MultiX=Average","Skip=True","Sort=True")</f>
        <v>13.315508945800175</v>
      </c>
    </row>
    <row r="1859" spans="16:21" x14ac:dyDescent="0.25">
      <c r="P1859" s="10">
        <v>37218</v>
      </c>
      <c r="Q1859">
        <v>6.8151679999999999</v>
      </c>
      <c r="S1859" s="42">
        <f t="shared" ca="1" si="34"/>
        <v>47879</v>
      </c>
      <c r="T1859" s="43">
        <f ca="1">_xll.BInterpol('Base CDI'!$H$4:$H$28,'Base CDI'!$J$4:$J$29,S1859,"Cubic","Extrapolate=Linear","MultiX=Average","Skip=True","Sort=True")</f>
        <v>13.314731940904041</v>
      </c>
      <c r="U1859" s="43">
        <f ca="1">_xll.BInterpol('Base CDI'!$H$4:$H$28,'Base CDI'!$I$4:$I$29,S1859,"Cubic","Extrapolate=Linear","MultiX=Average","Skip=True","Sort=True")</f>
        <v>13.315878323800435</v>
      </c>
    </row>
    <row r="1860" spans="16:21" x14ac:dyDescent="0.25">
      <c r="P1860" s="10">
        <v>37221</v>
      </c>
      <c r="Q1860">
        <v>6.8198850000000002</v>
      </c>
      <c r="S1860" s="42">
        <f t="shared" ca="1" si="34"/>
        <v>47880</v>
      </c>
      <c r="T1860" s="43">
        <f ca="1">_xll.BInterpol('Base CDI'!$H$4:$H$28,'Base CDI'!$J$4:$J$29,S1860,"Cubic","Extrapolate=Linear","MultiX=Average","Skip=True","Sort=True")</f>
        <v>13.315063799529463</v>
      </c>
      <c r="U1860" s="43">
        <f ca="1">_xll.BInterpol('Base CDI'!$H$4:$H$28,'Base CDI'!$I$4:$I$29,S1860,"Cubic","Extrapolate=Linear","MultiX=Average","Skip=True","Sort=True")</f>
        <v>13.316247293838904</v>
      </c>
    </row>
    <row r="1861" spans="16:21" x14ac:dyDescent="0.25">
      <c r="P1861" s="10">
        <v>37222</v>
      </c>
      <c r="Q1861">
        <v>6.8246060000000002</v>
      </c>
      <c r="S1861" s="42">
        <f t="shared" ca="1" si="34"/>
        <v>47881</v>
      </c>
      <c r="T1861" s="43">
        <f ca="1">_xll.BInterpol('Base CDI'!$H$4:$H$28,'Base CDI'!$J$4:$J$29,S1861,"Cubic","Extrapolate=Linear","MultiX=Average","Skip=True","Sort=True")</f>
        <v>13.315395408456457</v>
      </c>
      <c r="U1861" s="43">
        <f ca="1">_xll.BInterpol('Base CDI'!$H$4:$H$28,'Base CDI'!$I$4:$I$29,S1861,"Cubic","Extrapolate=Linear","MultiX=Average","Skip=True","Sort=True")</f>
        <v>13.316615856095215</v>
      </c>
    </row>
    <row r="1862" spans="16:21" x14ac:dyDescent="0.25">
      <c r="P1862" s="10">
        <v>37223</v>
      </c>
      <c r="Q1862">
        <v>6.8293299999999997</v>
      </c>
      <c r="S1862" s="42">
        <f t="shared" ca="1" si="34"/>
        <v>47882</v>
      </c>
      <c r="T1862" s="43">
        <f ca="1">_xll.BInterpol('Base CDI'!$H$4:$H$28,'Base CDI'!$J$4:$J$29,S1862,"Cubic","Extrapolate=Linear","MultiX=Average","Skip=True","Sort=True")</f>
        <v>13.315726767556423</v>
      </c>
      <c r="U1862" s="43">
        <f ca="1">_xll.BInterpol('Base CDI'!$H$4:$H$28,'Base CDI'!$I$4:$I$29,S1862,"Cubic","Extrapolate=Linear","MultiX=Average","Skip=True","Sort=True")</f>
        <v>13.316984010748998</v>
      </c>
    </row>
    <row r="1863" spans="16:21" x14ac:dyDescent="0.25">
      <c r="P1863" s="10">
        <v>37224</v>
      </c>
      <c r="Q1863">
        <v>6.8340569999999996</v>
      </c>
      <c r="S1863" s="42">
        <f t="shared" ca="1" si="34"/>
        <v>47883</v>
      </c>
      <c r="T1863" s="43">
        <f ca="1">_xll.BInterpol('Base CDI'!$H$4:$H$28,'Base CDI'!$J$4:$J$29,S1863,"Cubic","Extrapolate=Linear","MultiX=Average","Skip=True","Sort=True")</f>
        <v>13.316057876700764</v>
      </c>
      <c r="U1863" s="43">
        <f ca="1">_xll.BInterpol('Base CDI'!$H$4:$H$28,'Base CDI'!$I$4:$I$29,S1863,"Cubic","Extrapolate=Linear","MultiX=Average","Skip=True","Sort=True")</f>
        <v>13.317351757979885</v>
      </c>
    </row>
    <row r="1864" spans="16:21" x14ac:dyDescent="0.25">
      <c r="P1864" s="10">
        <v>37225</v>
      </c>
      <c r="Q1864">
        <v>6.8387880000000001</v>
      </c>
      <c r="S1864" s="42">
        <f t="shared" ca="1" si="34"/>
        <v>47884</v>
      </c>
      <c r="T1864" s="43">
        <f ca="1">_xll.BInterpol('Base CDI'!$H$4:$H$28,'Base CDI'!$J$4:$J$29,S1864,"Cubic","Extrapolate=Linear","MultiX=Average","Skip=True","Sort=True")</f>
        <v>13.316388735760881</v>
      </c>
      <c r="U1864" s="43">
        <f ca="1">_xll.BInterpol('Base CDI'!$H$4:$H$28,'Base CDI'!$I$4:$I$29,S1864,"Cubic","Extrapolate=Linear","MultiX=Average","Skip=True","Sort=True")</f>
        <v>13.31771909796751</v>
      </c>
    </row>
    <row r="1865" spans="16:21" x14ac:dyDescent="0.25">
      <c r="P1865" s="10">
        <v>37228</v>
      </c>
      <c r="Q1865">
        <v>6.8435240000000004</v>
      </c>
      <c r="S1865" s="42">
        <f t="shared" ca="1" si="34"/>
        <v>47885</v>
      </c>
      <c r="T1865" s="43">
        <f ca="1">_xll.BInterpol('Base CDI'!$H$4:$H$28,'Base CDI'!$J$4:$J$29,S1865,"Cubic","Extrapolate=Linear","MultiX=Average","Skip=True","Sort=True")</f>
        <v>13.316719344608178</v>
      </c>
      <c r="U1865" s="43">
        <f ca="1">_xll.BInterpol('Base CDI'!$H$4:$H$28,'Base CDI'!$I$4:$I$29,S1865,"Cubic","Extrapolate=Linear","MultiX=Average","Skip=True","Sort=True")</f>
        <v>13.318086030891504</v>
      </c>
    </row>
    <row r="1866" spans="16:21" x14ac:dyDescent="0.25">
      <c r="P1866" s="10">
        <v>37229</v>
      </c>
      <c r="Q1866">
        <v>6.8482630000000002</v>
      </c>
      <c r="S1866" s="42">
        <f t="shared" ca="1" si="34"/>
        <v>47886</v>
      </c>
      <c r="T1866" s="43">
        <f ca="1">_xll.BInterpol('Base CDI'!$H$4:$H$28,'Base CDI'!$J$4:$J$29,S1866,"Cubic","Extrapolate=Linear","MultiX=Average","Skip=True","Sort=True")</f>
        <v>13.317049703114053</v>
      </c>
      <c r="U1866" s="43">
        <f ca="1">_xll.BInterpol('Base CDI'!$H$4:$H$28,'Base CDI'!$I$4:$I$29,S1866,"Cubic","Extrapolate=Linear","MultiX=Average","Skip=True","Sort=True")</f>
        <v>13.318452556931497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5">S1866+1</f>
        <v>47887</v>
      </c>
      <c r="T1867" s="43">
        <f ca="1">_xll.BInterpol('Base CDI'!$H$4:$H$28,'Base CDI'!$J$4:$J$29,S1867,"Cubic","Extrapolate=Linear","MultiX=Average","Skip=True","Sort=True")</f>
        <v>13.317379811149909</v>
      </c>
      <c r="U1867" s="43">
        <f ca="1">_xll.BInterpol('Base CDI'!$H$4:$H$28,'Base CDI'!$I$4:$I$29,S1867,"Cubic","Extrapolate=Linear","MultiX=Average","Skip=True","Sort=True")</f>
        <v>13.318818676267124</v>
      </c>
    </row>
    <row r="1868" spans="16:21" x14ac:dyDescent="0.25">
      <c r="P1868" s="10">
        <v>37231</v>
      </c>
      <c r="Q1868">
        <v>6.8577570000000003</v>
      </c>
      <c r="S1868" s="42">
        <f t="shared" ca="1" si="35"/>
        <v>47888</v>
      </c>
      <c r="T1868" s="43">
        <f ca="1">_xll.BInterpol('Base CDI'!$H$4:$H$28,'Base CDI'!$J$4:$J$29,S1868,"Cubic","Extrapolate=Linear","MultiX=Average","Skip=True","Sort=True")</f>
        <v>13.317709668587147</v>
      </c>
      <c r="U1868" s="43">
        <f ca="1">_xll.BInterpol('Base CDI'!$H$4:$H$28,'Base CDI'!$I$4:$I$29,S1868,"Cubic","Extrapolate=Linear","MultiX=Average","Skip=True","Sort=True")</f>
        <v>13.319184389078016</v>
      </c>
    </row>
    <row r="1869" spans="16:21" x14ac:dyDescent="0.25">
      <c r="P1869" s="10">
        <v>37232</v>
      </c>
      <c r="Q1869">
        <v>6.8625080000000001</v>
      </c>
      <c r="S1869" s="42">
        <f t="shared" ca="1" si="35"/>
        <v>47889</v>
      </c>
      <c r="T1869" s="43">
        <f ca="1">_xll.BInterpol('Base CDI'!$H$4:$H$28,'Base CDI'!$J$4:$J$29,S1869,"Cubic","Extrapolate=Linear","MultiX=Average","Skip=True","Sort=True")</f>
        <v>13.318039275297171</v>
      </c>
      <c r="U1869" s="43">
        <f ca="1">_xll.BInterpol('Base CDI'!$H$4:$H$28,'Base CDI'!$I$4:$I$29,S1869,"Cubic","Extrapolate=Linear","MultiX=Average","Skip=True","Sort=True")</f>
        <v>13.319549695543802</v>
      </c>
    </row>
    <row r="1870" spans="16:21" x14ac:dyDescent="0.25">
      <c r="P1870" s="10">
        <v>37235</v>
      </c>
      <c r="Q1870">
        <v>6.8672630000000003</v>
      </c>
      <c r="S1870" s="42">
        <f t="shared" ca="1" si="35"/>
        <v>47890</v>
      </c>
      <c r="T1870" s="43">
        <f ca="1">_xll.BInterpol('Base CDI'!$H$4:$H$28,'Base CDI'!$J$4:$J$29,S1870,"Cubic","Extrapolate=Linear","MultiX=Average","Skip=True","Sort=True")</f>
        <v>13.31836863115138</v>
      </c>
      <c r="U1870" s="43">
        <f ca="1">_xll.BInterpol('Base CDI'!$H$4:$H$28,'Base CDI'!$I$4:$I$29,S1870,"Cubic","Extrapolate=Linear","MultiX=Average","Skip=True","Sort=True")</f>
        <v>13.31991459584412</v>
      </c>
    </row>
    <row r="1871" spans="16:21" x14ac:dyDescent="0.25">
      <c r="P1871" s="10">
        <v>37236</v>
      </c>
      <c r="Q1871">
        <v>6.8720179999999997</v>
      </c>
      <c r="S1871" s="42">
        <f t="shared" ca="1" si="35"/>
        <v>47891</v>
      </c>
      <c r="T1871" s="43">
        <f ca="1">_xll.BInterpol('Base CDI'!$H$4:$H$28,'Base CDI'!$J$4:$J$29,S1871,"Cubic","Extrapolate=Linear","MultiX=Average","Skip=True","Sort=True")</f>
        <v>13.318697736021177</v>
      </c>
      <c r="U1871" s="43">
        <f ca="1">_xll.BInterpol('Base CDI'!$H$4:$H$28,'Base CDI'!$I$4:$I$29,S1871,"Cubic","Extrapolate=Linear","MultiX=Average","Skip=True","Sort=True")</f>
        <v>13.320279090158596</v>
      </c>
    </row>
    <row r="1872" spans="16:21" x14ac:dyDescent="0.25">
      <c r="P1872" s="10">
        <v>37237</v>
      </c>
      <c r="Q1872">
        <v>6.8767800000000001</v>
      </c>
      <c r="S1872" s="42">
        <f t="shared" ca="1" si="35"/>
        <v>47892</v>
      </c>
      <c r="T1872" s="43">
        <f ca="1">_xll.BInterpol('Base CDI'!$H$4:$H$28,'Base CDI'!$J$4:$J$29,S1872,"Cubic","Extrapolate=Linear","MultiX=Average","Skip=True","Sort=True")</f>
        <v>13.319026589777964</v>
      </c>
      <c r="U1872" s="43">
        <f ca="1">_xll.BInterpol('Base CDI'!$H$4:$H$28,'Base CDI'!$I$4:$I$29,S1872,"Cubic","Extrapolate=Linear","MultiX=Average","Skip=True","Sort=True")</f>
        <v>13.320643178666865</v>
      </c>
    </row>
    <row r="1873" spans="16:21" x14ac:dyDescent="0.25">
      <c r="P1873" s="10">
        <v>37238</v>
      </c>
      <c r="Q1873">
        <v>6.8815419999999996</v>
      </c>
      <c r="S1873" s="42">
        <f t="shared" ca="1" si="35"/>
        <v>47893</v>
      </c>
      <c r="T1873" s="43">
        <f ca="1">_xll.BInterpol('Base CDI'!$H$4:$H$28,'Base CDI'!$J$4:$J$29,S1873,"Cubic","Extrapolate=Linear","MultiX=Average","Skip=True","Sort=True")</f>
        <v>13.319355192293141</v>
      </c>
      <c r="U1873" s="43">
        <f ca="1">_xll.BInterpol('Base CDI'!$H$4:$H$28,'Base CDI'!$I$4:$I$29,S1873,"Cubic","Extrapolate=Linear","MultiX=Average","Skip=True","Sort=True")</f>
        <v>13.321006861548559</v>
      </c>
    </row>
    <row r="1874" spans="16:21" x14ac:dyDescent="0.25">
      <c r="P1874" s="10">
        <v>37239</v>
      </c>
      <c r="Q1874">
        <v>6.8863029999999998</v>
      </c>
      <c r="S1874" s="42">
        <f t="shared" ca="1" si="35"/>
        <v>47894</v>
      </c>
      <c r="T1874" s="43">
        <f ca="1">_xll.BInterpol('Base CDI'!$H$4:$H$28,'Base CDI'!$J$4:$J$29,S1874,"Cubic","Extrapolate=Linear","MultiX=Average","Skip=True","Sort=True")</f>
        <v>13.319683543438112</v>
      </c>
      <c r="U1874" s="43">
        <f ca="1">_xll.BInterpol('Base CDI'!$H$4:$H$28,'Base CDI'!$I$4:$I$29,S1874,"Cubic","Extrapolate=Linear","MultiX=Average","Skip=True","Sort=True")</f>
        <v>13.321370138983308</v>
      </c>
    </row>
    <row r="1875" spans="16:21" x14ac:dyDescent="0.25">
      <c r="P1875" s="10">
        <v>37242</v>
      </c>
      <c r="Q1875">
        <v>6.8910679999999997</v>
      </c>
      <c r="S1875" s="42">
        <f t="shared" ca="1" si="35"/>
        <v>47895</v>
      </c>
      <c r="T1875" s="43">
        <f ca="1">_xll.BInterpol('Base CDI'!$H$4:$H$28,'Base CDI'!$J$4:$J$29,S1875,"Cubic","Extrapolate=Linear","MultiX=Average","Skip=True","Sort=True")</f>
        <v>13.320011643084277</v>
      </c>
      <c r="U1875" s="43">
        <f ca="1">_xll.BInterpol('Base CDI'!$H$4:$H$28,'Base CDI'!$I$4:$I$29,S1875,"Cubic","Extrapolate=Linear","MultiX=Average","Skip=True","Sort=True")</f>
        <v>13.321733011150746</v>
      </c>
    </row>
    <row r="1876" spans="16:21" x14ac:dyDescent="0.25">
      <c r="P1876" s="10">
        <v>37243</v>
      </c>
      <c r="Q1876">
        <v>6.8958380000000004</v>
      </c>
      <c r="S1876" s="42">
        <f t="shared" ca="1" si="35"/>
        <v>47896</v>
      </c>
      <c r="T1876" s="43">
        <f ca="1">_xll.BInterpol('Base CDI'!$H$4:$H$28,'Base CDI'!$J$4:$J$29,S1876,"Cubic","Extrapolate=Linear","MultiX=Average","Skip=True","Sort=True")</f>
        <v>13.320339491103036</v>
      </c>
      <c r="U1876" s="43">
        <f ca="1">_xll.BInterpol('Base CDI'!$H$4:$H$28,'Base CDI'!$I$4:$I$29,S1876,"Cubic","Extrapolate=Linear","MultiX=Average","Skip=True","Sort=True")</f>
        <v>13.322095478230503</v>
      </c>
    </row>
    <row r="1877" spans="16:21" x14ac:dyDescent="0.25">
      <c r="P1877" s="10">
        <v>37244</v>
      </c>
      <c r="Q1877">
        <v>6.9006109999999996</v>
      </c>
      <c r="S1877" s="42">
        <f t="shared" ca="1" si="35"/>
        <v>47897</v>
      </c>
      <c r="T1877" s="43">
        <f ca="1">_xll.BInterpol('Base CDI'!$H$4:$H$28,'Base CDI'!$J$4:$J$29,S1877,"Cubic","Extrapolate=Linear","MultiX=Average","Skip=True","Sort=True")</f>
        <v>13.320667087365795</v>
      </c>
      <c r="U1877" s="43">
        <f ca="1">_xll.BInterpol('Base CDI'!$H$4:$H$28,'Base CDI'!$I$4:$I$29,S1877,"Cubic","Extrapolate=Linear","MultiX=Average","Skip=True","Sort=True")</f>
        <v>13.322457540402214</v>
      </c>
    </row>
    <row r="1878" spans="16:21" x14ac:dyDescent="0.25">
      <c r="P1878" s="10">
        <v>37245</v>
      </c>
      <c r="Q1878">
        <v>6.9053870000000002</v>
      </c>
      <c r="S1878" s="42">
        <f t="shared" ca="1" si="35"/>
        <v>47898</v>
      </c>
      <c r="T1878" s="43">
        <f ca="1">_xll.BInterpol('Base CDI'!$H$4:$H$28,'Base CDI'!$J$4:$J$29,S1878,"Cubic","Extrapolate=Linear","MultiX=Average","Skip=True","Sort=True")</f>
        <v>13.320994431743951</v>
      </c>
      <c r="U1878" s="43">
        <f ca="1">_xll.BInterpol('Base CDI'!$H$4:$H$28,'Base CDI'!$I$4:$I$29,S1878,"Cubic","Extrapolate=Linear","MultiX=Average","Skip=True","Sort=True")</f>
        <v>13.322819197845508</v>
      </c>
    </row>
    <row r="1879" spans="16:21" x14ac:dyDescent="0.25">
      <c r="P1879" s="10">
        <v>37246</v>
      </c>
      <c r="Q1879">
        <v>6.9101670000000004</v>
      </c>
      <c r="S1879" s="42">
        <f t="shared" ca="1" si="35"/>
        <v>47899</v>
      </c>
      <c r="T1879" s="43">
        <f ca="1">_xll.BInterpol('Base CDI'!$H$4:$H$28,'Base CDI'!$J$4:$J$29,S1879,"Cubic","Extrapolate=Linear","MultiX=Average","Skip=True","Sort=True")</f>
        <v>13.321321524108908</v>
      </c>
      <c r="U1879" s="43">
        <f ca="1">_xll.BInterpol('Base CDI'!$H$4:$H$28,'Base CDI'!$I$4:$I$29,S1879,"Cubic","Extrapolate=Linear","MultiX=Average","Skip=True","Sort=True")</f>
        <v>13.323180450740018</v>
      </c>
    </row>
    <row r="1880" spans="16:21" x14ac:dyDescent="0.25">
      <c r="P1880" s="10">
        <v>37249</v>
      </c>
      <c r="Q1880">
        <v>6.9149529999999997</v>
      </c>
      <c r="S1880" s="42">
        <f t="shared" ca="1" si="35"/>
        <v>47900</v>
      </c>
      <c r="T1880" s="43">
        <f ca="1">_xll.BInterpol('Base CDI'!$H$4:$H$28,'Base CDI'!$J$4:$J$29,S1880,"Cubic","Extrapolate=Linear","MultiX=Average","Skip=True","Sort=True")</f>
        <v>13.32164836433207</v>
      </c>
      <c r="U1880" s="43">
        <f ca="1">_xll.BInterpol('Base CDI'!$H$4:$H$28,'Base CDI'!$I$4:$I$29,S1880,"Cubic","Extrapolate=Linear","MultiX=Average","Skip=True","Sort=True")</f>
        <v>13.323541299265377</v>
      </c>
    </row>
    <row r="1881" spans="16:21" x14ac:dyDescent="0.25">
      <c r="P1881" s="10">
        <v>37251</v>
      </c>
      <c r="Q1881">
        <v>6.9197420000000003</v>
      </c>
      <c r="S1881" s="42">
        <f t="shared" ca="1" si="35"/>
        <v>47901</v>
      </c>
      <c r="T1881" s="43">
        <f ca="1">_xll.BInterpol('Base CDI'!$H$4:$H$28,'Base CDI'!$J$4:$J$29,S1881,"Cubic","Extrapolate=Linear","MultiX=Average","Skip=True","Sort=True")</f>
        <v>13.321974952284833</v>
      </c>
      <c r="U1881" s="43">
        <f ca="1">_xll.BInterpol('Base CDI'!$H$4:$H$28,'Base CDI'!$I$4:$I$29,S1881,"Cubic","Extrapolate=Linear","MultiX=Average","Skip=True","Sort=True")</f>
        <v>13.323901743601215</v>
      </c>
    </row>
    <row r="1882" spans="16:21" x14ac:dyDescent="0.25">
      <c r="P1882" s="10">
        <v>37252</v>
      </c>
      <c r="Q1882">
        <v>6.9245270000000003</v>
      </c>
      <c r="S1882" s="42">
        <f t="shared" ca="1" si="35"/>
        <v>47902</v>
      </c>
      <c r="T1882" s="43">
        <f ca="1">_xll.BInterpol('Base CDI'!$H$4:$H$28,'Base CDI'!$J$4:$J$29,S1882,"Cubic","Extrapolate=Linear","MultiX=Average","Skip=True","Sort=True")</f>
        <v>13.322301287838604</v>
      </c>
      <c r="U1882" s="43">
        <f ca="1">_xll.BInterpol('Base CDI'!$H$4:$H$28,'Base CDI'!$I$4:$I$29,S1882,"Cubic","Extrapolate=Linear","MultiX=Average","Skip=True","Sort=True")</f>
        <v>13.324261783927165</v>
      </c>
    </row>
    <row r="1883" spans="16:21" x14ac:dyDescent="0.25">
      <c r="P1883" s="10">
        <v>37253</v>
      </c>
      <c r="Q1883">
        <v>6.9293129999999996</v>
      </c>
      <c r="S1883" s="42">
        <f t="shared" ca="1" si="35"/>
        <v>47903</v>
      </c>
      <c r="T1883" s="43">
        <f ca="1">_xll.BInterpol('Base CDI'!$H$4:$H$28,'Base CDI'!$J$4:$J$29,S1883,"Cubic","Extrapolate=Linear","MultiX=Average","Skip=True","Sort=True")</f>
        <v>13.322627370864781</v>
      </c>
      <c r="U1883" s="43">
        <f ca="1">_xll.BInterpol('Base CDI'!$H$4:$H$28,'Base CDI'!$I$4:$I$29,S1883,"Cubic","Extrapolate=Linear","MultiX=Average","Skip=True","Sort=True")</f>
        <v>13.32462142042286</v>
      </c>
    </row>
    <row r="1884" spans="16:21" x14ac:dyDescent="0.25">
      <c r="P1884" s="10">
        <v>37256</v>
      </c>
      <c r="Q1884">
        <v>6.9341030000000003</v>
      </c>
      <c r="S1884" s="42">
        <f t="shared" ca="1" si="35"/>
        <v>47904</v>
      </c>
      <c r="T1884" s="43">
        <f ca="1">_xll.BInterpol('Base CDI'!$H$4:$H$28,'Base CDI'!$J$4:$J$29,S1884,"Cubic","Extrapolate=Linear","MultiX=Average","Skip=True","Sort=True")</f>
        <v>13.322953201234768</v>
      </c>
      <c r="U1884" s="43">
        <f ca="1">_xll.BInterpol('Base CDI'!$H$4:$H$28,'Base CDI'!$I$4:$I$29,S1884,"Cubic","Extrapolate=Linear","MultiX=Average","Skip=True","Sort=True")</f>
        <v>13.324980653267929</v>
      </c>
    </row>
    <row r="1885" spans="16:21" x14ac:dyDescent="0.25">
      <c r="P1885" s="10">
        <v>37258</v>
      </c>
      <c r="Q1885">
        <v>6.9388959999999997</v>
      </c>
      <c r="S1885" s="42">
        <f t="shared" ca="1" si="35"/>
        <v>47905</v>
      </c>
      <c r="T1885" s="43">
        <f ca="1">_xll.BInterpol('Base CDI'!$H$4:$H$28,'Base CDI'!$J$4:$J$29,S1885,"Cubic","Extrapolate=Linear","MultiX=Average","Skip=True","Sort=True")</f>
        <v>13.323278778819965</v>
      </c>
      <c r="U1885" s="43">
        <f ca="1">_xll.BInterpol('Base CDI'!$H$4:$H$28,'Base CDI'!$I$4:$I$29,S1885,"Cubic","Extrapolate=Linear","MultiX=Average","Skip=True","Sort=True")</f>
        <v>13.325339482642008</v>
      </c>
    </row>
    <row r="1886" spans="16:21" x14ac:dyDescent="0.25">
      <c r="P1886" s="10">
        <v>37259</v>
      </c>
      <c r="Q1886">
        <v>6.9436920000000004</v>
      </c>
      <c r="S1886" s="42">
        <f t="shared" ca="1" si="35"/>
        <v>47906</v>
      </c>
      <c r="T1886" s="43">
        <f ca="1">_xll.BInterpol('Base CDI'!$H$4:$H$28,'Base CDI'!$J$4:$J$29,S1886,"Cubic","Extrapolate=Linear","MultiX=Average","Skip=True","Sort=True")</f>
        <v>13.323604103491775</v>
      </c>
      <c r="U1886" s="43">
        <f ca="1">_xll.BInterpol('Base CDI'!$H$4:$H$28,'Base CDI'!$I$4:$I$29,S1886,"Cubic","Extrapolate=Linear","MultiX=Average","Skip=True","Sort=True")</f>
        <v>13.325697908724724</v>
      </c>
    </row>
    <row r="1887" spans="16:21" x14ac:dyDescent="0.25">
      <c r="P1887" s="10">
        <v>37260</v>
      </c>
      <c r="Q1887">
        <v>6.9484909999999998</v>
      </c>
      <c r="S1887" s="42">
        <f t="shared" ca="1" si="35"/>
        <v>47907</v>
      </c>
      <c r="T1887" s="43">
        <f ca="1">_xll.BInterpol('Base CDI'!$H$4:$H$28,'Base CDI'!$J$4:$J$29,S1887,"Cubic","Extrapolate=Linear","MultiX=Average","Skip=True","Sort=True")</f>
        <v>13.323929175121597</v>
      </c>
      <c r="U1887" s="43">
        <f ca="1">_xll.BInterpol('Base CDI'!$H$4:$H$28,'Base CDI'!$I$4:$I$29,S1887,"Cubic","Extrapolate=Linear","MultiX=Average","Skip=True","Sort=True")</f>
        <v>13.326055931695713</v>
      </c>
    </row>
    <row r="1888" spans="16:21" x14ac:dyDescent="0.25">
      <c r="P1888" s="10">
        <v>37263</v>
      </c>
      <c r="Q1888">
        <v>6.9532959999999999</v>
      </c>
      <c r="S1888" s="42">
        <f t="shared" ca="1" si="35"/>
        <v>47908</v>
      </c>
      <c r="T1888" s="43">
        <f ca="1">_xll.BInterpol('Base CDI'!$H$4:$H$28,'Base CDI'!$J$4:$J$29,S1888,"Cubic","Extrapolate=Linear","MultiX=Average","Skip=True","Sort=True")</f>
        <v>13.324253993580836</v>
      </c>
      <c r="U1888" s="43">
        <f ca="1">_xll.BInterpol('Base CDI'!$H$4:$H$28,'Base CDI'!$I$4:$I$29,S1888,"Cubic","Extrapolate=Linear","MultiX=Average","Skip=True","Sort=True")</f>
        <v>13.326413551734605</v>
      </c>
    </row>
    <row r="1889" spans="16:21" x14ac:dyDescent="0.25">
      <c r="P1889" s="10">
        <v>37264</v>
      </c>
      <c r="Q1889">
        <v>6.9581049999999998</v>
      </c>
      <c r="S1889" s="42">
        <f t="shared" ca="1" si="35"/>
        <v>47909</v>
      </c>
      <c r="T1889" s="43">
        <f ca="1">_xll.BInterpol('Base CDI'!$H$4:$H$28,'Base CDI'!$J$4:$J$29,S1889,"Cubic","Extrapolate=Linear","MultiX=Average","Skip=True","Sort=True")</f>
        <v>13.324578558740892</v>
      </c>
      <c r="U1889" s="43">
        <f ca="1">_xll.BInterpol('Base CDI'!$H$4:$H$28,'Base CDI'!$I$4:$I$29,S1889,"Cubic","Extrapolate=Linear","MultiX=Average","Skip=True","Sort=True")</f>
        <v>13.326770769021033</v>
      </c>
    </row>
    <row r="1890" spans="16:21" x14ac:dyDescent="0.25">
      <c r="P1890" s="10">
        <v>37265</v>
      </c>
      <c r="Q1890">
        <v>6.9629139999999996</v>
      </c>
      <c r="S1890" s="42">
        <f t="shared" ca="1" si="35"/>
        <v>47910</v>
      </c>
      <c r="T1890" s="43">
        <f ca="1">_xll.BInterpol('Base CDI'!$H$4:$H$28,'Base CDI'!$J$4:$J$29,S1890,"Cubic","Extrapolate=Linear","MultiX=Average","Skip=True","Sort=True")</f>
        <v>13.324902870473167</v>
      </c>
      <c r="U1890" s="43">
        <f ca="1">_xll.BInterpol('Base CDI'!$H$4:$H$28,'Base CDI'!$I$4:$I$29,S1890,"Cubic","Extrapolate=Linear","MultiX=Average","Skip=True","Sort=True")</f>
        <v>13.327127583734629</v>
      </c>
    </row>
    <row r="1891" spans="16:21" x14ac:dyDescent="0.25">
      <c r="P1891" s="10">
        <v>37266</v>
      </c>
      <c r="Q1891">
        <v>6.9677290000000003</v>
      </c>
      <c r="S1891" s="42">
        <f t="shared" ca="1" si="35"/>
        <v>47911</v>
      </c>
      <c r="T1891" s="43">
        <f ca="1">_xll.BInterpol('Base CDI'!$H$4:$H$28,'Base CDI'!$J$4:$J$29,S1891,"Cubic","Extrapolate=Linear","MultiX=Average","Skip=True","Sort=True")</f>
        <v>13.325226928649062</v>
      </c>
      <c r="U1891" s="43">
        <f ca="1">_xll.BInterpol('Base CDI'!$H$4:$H$28,'Base CDI'!$I$4:$I$29,S1891,"Cubic","Extrapolate=Linear","MultiX=Average","Skip=True","Sort=True")</f>
        <v>13.327483996055024</v>
      </c>
    </row>
    <row r="1892" spans="16:21" x14ac:dyDescent="0.25">
      <c r="P1892" s="10">
        <v>37267</v>
      </c>
      <c r="Q1892">
        <v>6.9725479999999997</v>
      </c>
      <c r="S1892" s="42">
        <f t="shared" ca="1" si="35"/>
        <v>47912</v>
      </c>
      <c r="T1892" s="43">
        <f ca="1">_xll.BInterpol('Base CDI'!$H$4:$H$28,'Base CDI'!$J$4:$J$29,S1892,"Cubic","Extrapolate=Linear","MultiX=Average","Skip=True","Sort=True")</f>
        <v>13.325550733139979</v>
      </c>
      <c r="U1892" s="43">
        <f ca="1">_xll.BInterpol('Base CDI'!$H$4:$H$28,'Base CDI'!$I$4:$I$29,S1892,"Cubic","Extrapolate=Linear","MultiX=Average","Skip=True","Sort=True")</f>
        <v>13.32784000616185</v>
      </c>
    </row>
    <row r="1893" spans="16:21" x14ac:dyDescent="0.25">
      <c r="P1893" s="10">
        <v>37270</v>
      </c>
      <c r="Q1893">
        <v>6.9773670000000001</v>
      </c>
      <c r="S1893" s="42">
        <f t="shared" ca="1" si="35"/>
        <v>47913</v>
      </c>
      <c r="T1893" s="43">
        <f ca="1">_xll.BInterpol('Base CDI'!$H$4:$H$28,'Base CDI'!$J$4:$J$29,S1893,"Cubic","Extrapolate=Linear","MultiX=Average","Skip=True","Sort=True")</f>
        <v>13.325874283817321</v>
      </c>
      <c r="U1893" s="43">
        <f ca="1">_xll.BInterpol('Base CDI'!$H$4:$H$28,'Base CDI'!$I$4:$I$29,S1893,"Cubic","Extrapolate=Linear","MultiX=Average","Skip=True","Sort=True")</f>
        <v>13.32819561423474</v>
      </c>
    </row>
    <row r="1894" spans="16:21" x14ac:dyDescent="0.25">
      <c r="P1894" s="10">
        <v>37271</v>
      </c>
      <c r="Q1894">
        <v>6.9821900000000001</v>
      </c>
      <c r="S1894" s="42">
        <f t="shared" ca="1" si="35"/>
        <v>47914</v>
      </c>
      <c r="T1894" s="43">
        <f ca="1">_xll.BInterpol('Base CDI'!$H$4:$H$28,'Base CDI'!$J$4:$J$29,S1894,"Cubic","Extrapolate=Linear","MultiX=Average","Skip=True","Sort=True")</f>
        <v>13.326197580552487</v>
      </c>
      <c r="U1894" s="43">
        <f ca="1">_xll.BInterpol('Base CDI'!$H$4:$H$28,'Base CDI'!$I$4:$I$29,S1894,"Cubic","Extrapolate=Linear","MultiX=Average","Skip=True","Sort=True")</f>
        <v>13.328550820453325</v>
      </c>
    </row>
    <row r="1895" spans="16:21" x14ac:dyDescent="0.25">
      <c r="P1895" s="10">
        <v>37272</v>
      </c>
      <c r="Q1895">
        <v>6.9870159999999997</v>
      </c>
      <c r="S1895" s="42">
        <f t="shared" ca="1" si="35"/>
        <v>47915</v>
      </c>
      <c r="T1895" s="43">
        <f ca="1">_xll.BInterpol('Base CDI'!$H$4:$H$28,'Base CDI'!$J$4:$J$29,S1895,"Cubic","Extrapolate=Linear","MultiX=Average","Skip=True","Sort=True")</f>
        <v>13.326520623216879</v>
      </c>
      <c r="U1895" s="43">
        <f ca="1">_xll.BInterpol('Base CDI'!$H$4:$H$28,'Base CDI'!$I$4:$I$29,S1895,"Cubic","Extrapolate=Linear","MultiX=Average","Skip=True","Sort=True")</f>
        <v>13.328905624997237</v>
      </c>
    </row>
    <row r="1896" spans="16:21" x14ac:dyDescent="0.25">
      <c r="P1896" s="10">
        <v>37273</v>
      </c>
      <c r="Q1896">
        <v>6.9918449999999996</v>
      </c>
      <c r="S1896" s="42">
        <f t="shared" ca="1" si="35"/>
        <v>47916</v>
      </c>
      <c r="T1896" s="43">
        <f ca="1">_xll.BInterpol('Base CDI'!$H$4:$H$28,'Base CDI'!$J$4:$J$29,S1896,"Cubic","Extrapolate=Linear","MultiX=Average","Skip=True","Sort=True")</f>
        <v>13.326843411681901</v>
      </c>
      <c r="U1896" s="43">
        <f ca="1">_xll.BInterpol('Base CDI'!$H$4:$H$28,'Base CDI'!$I$4:$I$29,S1896,"Cubic","Extrapolate=Linear","MultiX=Average","Skip=True","Sort=True")</f>
        <v>13.329260028046109</v>
      </c>
    </row>
    <row r="1897" spans="16:21" x14ac:dyDescent="0.25">
      <c r="P1897" s="10">
        <v>37274</v>
      </c>
      <c r="Q1897">
        <v>6.9966780000000002</v>
      </c>
      <c r="S1897" s="42">
        <f t="shared" ca="1" si="35"/>
        <v>47917</v>
      </c>
      <c r="T1897" s="43">
        <f ca="1">_xll.BInterpol('Base CDI'!$H$4:$H$28,'Base CDI'!$J$4:$J$29,S1897,"Cubic","Extrapolate=Linear","MultiX=Average","Skip=True","Sort=True")</f>
        <v>13.327165945818955</v>
      </c>
      <c r="U1897" s="43">
        <f ca="1">_xll.BInterpol('Base CDI'!$H$4:$H$28,'Base CDI'!$I$4:$I$29,S1897,"Cubic","Extrapolate=Linear","MultiX=Average","Skip=True","Sort=True")</f>
        <v>13.329614029779572</v>
      </c>
    </row>
    <row r="1898" spans="16:21" x14ac:dyDescent="0.25">
      <c r="P1898" s="10">
        <v>37277</v>
      </c>
      <c r="Q1898">
        <v>7.0015140000000002</v>
      </c>
      <c r="S1898" s="42">
        <f t="shared" ca="1" si="35"/>
        <v>47918</v>
      </c>
      <c r="T1898" s="43">
        <f ca="1">_xll.BInterpol('Base CDI'!$H$4:$H$28,'Base CDI'!$J$4:$J$29,S1898,"Cubic","Extrapolate=Linear","MultiX=Average","Skip=True","Sort=True")</f>
        <v>13.327488225499438</v>
      </c>
      <c r="U1898" s="43">
        <f ca="1">_xll.BInterpol('Base CDI'!$H$4:$H$28,'Base CDI'!$I$4:$I$29,S1898,"Cubic","Extrapolate=Linear","MultiX=Average","Skip=True","Sort=True")</f>
        <v>13.329967630377258</v>
      </c>
    </row>
    <row r="1899" spans="16:21" x14ac:dyDescent="0.25">
      <c r="P1899" s="10">
        <v>37278</v>
      </c>
      <c r="Q1899">
        <v>7.0063560000000003</v>
      </c>
      <c r="S1899" s="42">
        <f t="shared" ca="1" si="35"/>
        <v>47919</v>
      </c>
      <c r="T1899" s="43">
        <f ca="1">_xll.BInterpol('Base CDI'!$H$4:$H$28,'Base CDI'!$J$4:$J$29,S1899,"Cubic","Extrapolate=Linear","MultiX=Average","Skip=True","Sort=True")</f>
        <v>13.327810250594755</v>
      </c>
      <c r="U1899" s="43">
        <f ca="1">_xll.BInterpol('Base CDI'!$H$4:$H$28,'Base CDI'!$I$4:$I$29,S1899,"Cubic","Extrapolate=Linear","MultiX=Average","Skip=True","Sort=True")</f>
        <v>13.330320830018799</v>
      </c>
    </row>
    <row r="1900" spans="16:21" x14ac:dyDescent="0.25">
      <c r="P1900" s="10">
        <v>37279</v>
      </c>
      <c r="Q1900">
        <v>7.0111990000000004</v>
      </c>
      <c r="S1900" s="42">
        <f t="shared" ca="1" si="35"/>
        <v>47920</v>
      </c>
      <c r="T1900" s="43">
        <f ca="1">_xll.BInterpol('Base CDI'!$H$4:$H$28,'Base CDI'!$J$4:$J$29,S1900,"Cubic","Extrapolate=Linear","MultiX=Average","Skip=True","Sort=True")</f>
        <v>13.328132020976307</v>
      </c>
      <c r="U1900" s="43">
        <f ca="1">_xll.BInterpol('Base CDI'!$H$4:$H$28,'Base CDI'!$I$4:$I$29,S1900,"Cubic","Extrapolate=Linear","MultiX=Average","Skip=True","Sort=True")</f>
        <v>13.330673628883826</v>
      </c>
    </row>
    <row r="1901" spans="16:21" x14ac:dyDescent="0.25">
      <c r="P1901" s="10">
        <v>37280</v>
      </c>
      <c r="Q1901">
        <v>7.0160419999999997</v>
      </c>
      <c r="S1901" s="42">
        <f t="shared" ca="1" si="35"/>
        <v>47921</v>
      </c>
      <c r="T1901" s="43">
        <f ca="1">_xll.BInterpol('Base CDI'!$H$4:$H$28,'Base CDI'!$J$4:$J$29,S1901,"Cubic","Extrapolate=Linear","MultiX=Average","Skip=True","Sort=True")</f>
        <v>13.328453536515497</v>
      </c>
      <c r="U1901" s="43">
        <f ca="1">_xll.BInterpol('Base CDI'!$H$4:$H$28,'Base CDI'!$I$4:$I$29,S1901,"Cubic","Extrapolate=Linear","MultiX=Average","Skip=True","Sort=True")</f>
        <v>13.331026027151973</v>
      </c>
    </row>
    <row r="1902" spans="16:21" x14ac:dyDescent="0.25">
      <c r="P1902" s="10">
        <v>37281</v>
      </c>
      <c r="Q1902">
        <v>7.0208919999999999</v>
      </c>
      <c r="S1902" s="42">
        <f t="shared" ca="1" si="35"/>
        <v>47922</v>
      </c>
      <c r="T1902" s="43">
        <f ca="1">_xll.BInterpol('Base CDI'!$H$4:$H$28,'Base CDI'!$J$4:$J$29,S1902,"Cubic","Extrapolate=Linear","MultiX=Average","Skip=True","Sort=True")</f>
        <v>13.328774797083724</v>
      </c>
      <c r="U1902" s="43">
        <f ca="1">_xll.BInterpol('Base CDI'!$H$4:$H$28,'Base CDI'!$I$4:$I$29,S1902,"Cubic","Extrapolate=Linear","MultiX=Average","Skip=True","Sort=True")</f>
        <v>13.331378025002872</v>
      </c>
    </row>
    <row r="1903" spans="16:21" x14ac:dyDescent="0.25">
      <c r="P1903" s="10">
        <v>37284</v>
      </c>
      <c r="Q1903">
        <v>7.0257449999999997</v>
      </c>
      <c r="S1903" s="42">
        <f t="shared" ca="1" si="35"/>
        <v>47923</v>
      </c>
      <c r="T1903" s="43">
        <f ca="1">_xll.BInterpol('Base CDI'!$H$4:$H$28,'Base CDI'!$J$4:$J$29,S1903,"Cubic","Extrapolate=Linear","MultiX=Average","Skip=True","Sort=True")</f>
        <v>13.329095802552393</v>
      </c>
      <c r="U1903" s="43">
        <f ca="1">_xll.BInterpol('Base CDI'!$H$4:$H$28,'Base CDI'!$I$4:$I$29,S1903,"Cubic","Extrapolate=Linear","MultiX=Average","Skip=True","Sort=True")</f>
        <v>13.331729622616152</v>
      </c>
    </row>
    <row r="1904" spans="16:21" x14ac:dyDescent="0.25">
      <c r="P1904" s="10">
        <v>37285</v>
      </c>
      <c r="Q1904">
        <v>7.0306009999999999</v>
      </c>
      <c r="S1904" s="42">
        <f t="shared" ca="1" si="35"/>
        <v>47924</v>
      </c>
      <c r="T1904" s="43">
        <f ca="1">_xll.BInterpol('Base CDI'!$H$4:$H$28,'Base CDI'!$J$4:$J$29,S1904,"Cubic","Extrapolate=Linear","MultiX=Average","Skip=True","Sort=True")</f>
        <v>13.329416552792903</v>
      </c>
      <c r="U1904" s="43">
        <f ca="1">_xll.BInterpol('Base CDI'!$H$4:$H$28,'Base CDI'!$I$4:$I$29,S1904,"Cubic","Extrapolate=Linear","MultiX=Average","Skip=True","Sort=True")</f>
        <v>13.332080820171447</v>
      </c>
    </row>
    <row r="1905" spans="16:21" x14ac:dyDescent="0.25">
      <c r="P1905" s="10">
        <v>37286</v>
      </c>
      <c r="Q1905">
        <v>7.0354599999999996</v>
      </c>
      <c r="S1905" s="42">
        <f t="shared" ca="1" si="35"/>
        <v>47925</v>
      </c>
      <c r="T1905" s="43">
        <f ca="1">_xll.BInterpol('Base CDI'!$H$4:$H$28,'Base CDI'!$J$4:$J$29,S1905,"Cubic","Extrapolate=Linear","MultiX=Average","Skip=True","Sort=True")</f>
        <v>13.329737047676655</v>
      </c>
      <c r="U1905" s="43">
        <f ca="1">_xll.BInterpol('Base CDI'!$H$4:$H$28,'Base CDI'!$I$4:$I$29,S1905,"Cubic","Extrapolate=Linear","MultiX=Average","Skip=True","Sort=True")</f>
        <v>13.332431617848389</v>
      </c>
    </row>
    <row r="1906" spans="16:21" x14ac:dyDescent="0.25">
      <c r="P1906" s="10">
        <v>37287</v>
      </c>
      <c r="Q1906">
        <v>7.0403229999999999</v>
      </c>
      <c r="S1906" s="42">
        <f t="shared" ca="1" si="35"/>
        <v>47926</v>
      </c>
      <c r="T1906" s="43">
        <f ca="1">_xll.BInterpol('Base CDI'!$H$4:$H$28,'Base CDI'!$J$4:$J$29,S1906,"Cubic","Extrapolate=Linear","MultiX=Average","Skip=True","Sort=True")</f>
        <v>13.330057287075054</v>
      </c>
      <c r="U1906" s="43">
        <f ca="1">_xll.BInterpol('Base CDI'!$H$4:$H$28,'Base CDI'!$I$4:$I$29,S1906,"Cubic","Extrapolate=Linear","MultiX=Average","Skip=True","Sort=True")</f>
        <v>13.332782015826611</v>
      </c>
    </row>
    <row r="1907" spans="16:21" x14ac:dyDescent="0.25">
      <c r="P1907" s="10">
        <v>37288</v>
      </c>
      <c r="Q1907">
        <v>7.0451920000000001</v>
      </c>
      <c r="S1907" s="42">
        <f t="shared" ca="1" si="35"/>
        <v>47927</v>
      </c>
      <c r="T1907" s="43">
        <f ca="1">_xll.BInterpol('Base CDI'!$H$4:$H$28,'Base CDI'!$J$4:$J$29,S1907,"Cubic","Extrapolate=Linear","MultiX=Average","Skip=True","Sort=True")</f>
        <v>13.330377270859497</v>
      </c>
      <c r="U1907" s="43">
        <f ca="1">_xll.BInterpol('Base CDI'!$H$4:$H$28,'Base CDI'!$I$4:$I$29,S1907,"Cubic","Extrapolate=Linear","MultiX=Average","Skip=True","Sort=True")</f>
        <v>13.333132014285743</v>
      </c>
    </row>
    <row r="1908" spans="16:21" x14ac:dyDescent="0.25">
      <c r="P1908" s="10">
        <v>37291</v>
      </c>
      <c r="Q1908">
        <v>7.0500660000000002</v>
      </c>
      <c r="S1908" s="42">
        <f t="shared" ca="1" si="35"/>
        <v>47928</v>
      </c>
      <c r="T1908" s="43">
        <f ca="1">_xll.BInterpol('Base CDI'!$H$4:$H$28,'Base CDI'!$J$4:$J$29,S1908,"Cubic","Extrapolate=Linear","MultiX=Average","Skip=True","Sort=True")</f>
        <v>13.33069699890139</v>
      </c>
      <c r="U1908" s="43">
        <f ca="1">_xll.BInterpol('Base CDI'!$H$4:$H$28,'Base CDI'!$I$4:$I$29,S1908,"Cubic","Extrapolate=Linear","MultiX=Average","Skip=True","Sort=True")</f>
        <v>13.333481613405416</v>
      </c>
    </row>
    <row r="1909" spans="16:21" x14ac:dyDescent="0.25">
      <c r="P1909" s="10">
        <v>37292</v>
      </c>
      <c r="Q1909">
        <v>7.0549439999999999</v>
      </c>
      <c r="S1909" s="42">
        <f t="shared" ca="1" si="35"/>
        <v>47929</v>
      </c>
      <c r="T1909" s="43">
        <f ca="1">_xll.BInterpol('Base CDI'!$H$4:$H$28,'Base CDI'!$J$4:$J$29,S1909,"Cubic","Extrapolate=Linear","MultiX=Average","Skip=True","Sort=True")</f>
        <v>13.331016471072132</v>
      </c>
      <c r="U1909" s="43">
        <f ca="1">_xll.BInterpol('Base CDI'!$H$4:$H$28,'Base CDI'!$I$4:$I$29,S1909,"Cubic","Extrapolate=Linear","MultiX=Average","Skip=True","Sort=True")</f>
        <v>13.333830813365266</v>
      </c>
    </row>
    <row r="1910" spans="16:21" x14ac:dyDescent="0.25">
      <c r="P1910" s="10">
        <v>37293</v>
      </c>
      <c r="Q1910">
        <v>7.059825</v>
      </c>
      <c r="S1910" s="42">
        <f t="shared" ca="1" si="35"/>
        <v>47930</v>
      </c>
      <c r="T1910" s="43">
        <f ca="1">_xll.BInterpol('Base CDI'!$H$4:$H$28,'Base CDI'!$J$4:$J$29,S1910,"Cubic","Extrapolate=Linear","MultiX=Average","Skip=True","Sort=True")</f>
        <v>13.331335687243127</v>
      </c>
      <c r="U1910" s="43">
        <f ca="1">_xll.BInterpol('Base CDI'!$H$4:$H$28,'Base CDI'!$I$4:$I$29,S1910,"Cubic","Extrapolate=Linear","MultiX=Average","Skip=True","Sort=True")</f>
        <v>13.33417961434492</v>
      </c>
    </row>
    <row r="1911" spans="16:21" x14ac:dyDescent="0.25">
      <c r="P1911" s="10">
        <v>37294</v>
      </c>
      <c r="Q1911">
        <v>7.0647089999999997</v>
      </c>
      <c r="S1911" s="42">
        <f t="shared" ca="1" si="35"/>
        <v>47931</v>
      </c>
      <c r="T1911" s="43">
        <f ca="1">_xll.BInterpol('Base CDI'!$H$4:$H$28,'Base CDI'!$J$4:$J$29,S1911,"Cubic","Extrapolate=Linear","MultiX=Average","Skip=True","Sort=True")</f>
        <v>13.331654647285774</v>
      </c>
      <c r="U1911" s="43">
        <f ca="1">_xll.BInterpol('Base CDI'!$H$4:$H$28,'Base CDI'!$I$4:$I$29,S1911,"Cubic","Extrapolate=Linear","MultiX=Average","Skip=True","Sort=True")</f>
        <v>13.334528016524015</v>
      </c>
    </row>
    <row r="1912" spans="16:21" x14ac:dyDescent="0.25">
      <c r="P1912" s="10">
        <v>37295</v>
      </c>
      <c r="Q1912">
        <v>7.0695969999999999</v>
      </c>
      <c r="S1912" s="42">
        <f t="shared" ca="1" si="35"/>
        <v>47932</v>
      </c>
      <c r="T1912" s="43">
        <f ca="1">_xll.BInterpol('Base CDI'!$H$4:$H$28,'Base CDI'!$J$4:$J$29,S1912,"Cubic","Extrapolate=Linear","MultiX=Average","Skip=True","Sort=True")</f>
        <v>13.331973351071476</v>
      </c>
      <c r="U1912" s="43">
        <f ca="1">_xll.BInterpol('Base CDI'!$H$4:$H$28,'Base CDI'!$I$4:$I$29,S1912,"Cubic","Extrapolate=Linear","MultiX=Average","Skip=True","Sort=True")</f>
        <v>13.334876020082179</v>
      </c>
    </row>
    <row r="1913" spans="16:21" x14ac:dyDescent="0.25">
      <c r="P1913" s="10">
        <v>37300</v>
      </c>
      <c r="Q1913">
        <v>7.0744879999999997</v>
      </c>
      <c r="S1913" s="42">
        <f t="shared" ca="1" si="35"/>
        <v>47933</v>
      </c>
      <c r="T1913" s="43">
        <f ca="1">_xll.BInterpol('Base CDI'!$H$4:$H$28,'Base CDI'!$J$4:$J$29,S1913,"Cubic","Extrapolate=Linear","MultiX=Average","Skip=True","Sort=True")</f>
        <v>13.332291798471635</v>
      </c>
      <c r="U1913" s="43">
        <f ca="1">_xll.BInterpol('Base CDI'!$H$4:$H$28,'Base CDI'!$I$4:$I$29,S1913,"Cubic","Extrapolate=Linear","MultiX=Average","Skip=True","Sort=True")</f>
        <v>13.335223625199045</v>
      </c>
    </row>
    <row r="1914" spans="16:21" x14ac:dyDescent="0.25">
      <c r="P1914" s="10">
        <v>37301</v>
      </c>
      <c r="Q1914">
        <v>7.079383</v>
      </c>
      <c r="S1914" s="42">
        <f t="shared" ca="1" si="35"/>
        <v>47934</v>
      </c>
      <c r="T1914" s="43">
        <f ca="1">_xll.BInterpol('Base CDI'!$H$4:$H$28,'Base CDI'!$J$4:$J$29,S1914,"Cubic","Extrapolate=Linear","MultiX=Average","Skip=True","Sort=True")</f>
        <v>13.332609989357652</v>
      </c>
      <c r="U1914" s="43">
        <f ca="1">_xll.BInterpol('Base CDI'!$H$4:$H$28,'Base CDI'!$I$4:$I$29,S1914,"Cubic","Extrapolate=Linear","MultiX=Average","Skip=True","Sort=True")</f>
        <v>13.335570832054248</v>
      </c>
    </row>
    <row r="1915" spans="16:21" x14ac:dyDescent="0.25">
      <c r="P1915" s="10">
        <v>37302</v>
      </c>
      <c r="Q1915">
        <v>7.0842809999999998</v>
      </c>
      <c r="S1915" s="42">
        <f t="shared" ca="1" si="35"/>
        <v>47935</v>
      </c>
      <c r="T1915" s="43">
        <f ca="1">_xll.BInterpol('Base CDI'!$H$4:$H$28,'Base CDI'!$J$4:$J$29,S1915,"Cubic","Extrapolate=Linear","MultiX=Average","Skip=True","Sort=True")</f>
        <v>13.332927923600927</v>
      </c>
      <c r="U1915" s="43">
        <f ca="1">_xll.BInterpol('Base CDI'!$H$4:$H$28,'Base CDI'!$I$4:$I$29,S1915,"Cubic","Extrapolate=Linear","MultiX=Average","Skip=True","Sort=True")</f>
        <v>13.335917640827414</v>
      </c>
    </row>
    <row r="1916" spans="16:21" x14ac:dyDescent="0.25">
      <c r="P1916" s="10">
        <v>37305</v>
      </c>
      <c r="Q1916">
        <v>7.0891820000000001</v>
      </c>
      <c r="S1916" s="42">
        <f t="shared" ca="1" si="35"/>
        <v>47936</v>
      </c>
      <c r="T1916" s="43">
        <f ca="1">_xll.BInterpol('Base CDI'!$H$4:$H$28,'Base CDI'!$J$4:$J$29,S1916,"Cubic","Extrapolate=Linear","MultiX=Average","Skip=True","Sort=True")</f>
        <v>13.333245601072864</v>
      </c>
      <c r="U1916" s="43">
        <f ca="1">_xll.BInterpol('Base CDI'!$H$4:$H$28,'Base CDI'!$I$4:$I$29,S1916,"Cubic","Extrapolate=Linear","MultiX=Average","Skip=True","Sort=True")</f>
        <v>13.33626405169818</v>
      </c>
    </row>
    <row r="1917" spans="16:21" x14ac:dyDescent="0.25">
      <c r="P1917" s="10">
        <v>37306</v>
      </c>
      <c r="Q1917">
        <v>7.094087</v>
      </c>
      <c r="S1917" s="42">
        <f t="shared" ca="1" si="35"/>
        <v>47937</v>
      </c>
      <c r="T1917" s="43">
        <f ca="1">_xll.BInterpol('Base CDI'!$H$4:$H$28,'Base CDI'!$J$4:$J$29,S1917,"Cubic","Extrapolate=Linear","MultiX=Average","Skip=True","Sort=True")</f>
        <v>13.333563021644865</v>
      </c>
      <c r="U1917" s="43">
        <f ca="1">_xll.BInterpol('Base CDI'!$H$4:$H$28,'Base CDI'!$I$4:$I$29,S1917,"Cubic","Extrapolate=Linear","MultiX=Average","Skip=True","Sort=True")</f>
        <v>13.336610064846177</v>
      </c>
    </row>
    <row r="1918" spans="16:21" x14ac:dyDescent="0.25">
      <c r="P1918" s="10">
        <v>37307</v>
      </c>
      <c r="Q1918">
        <v>7.0989930000000001</v>
      </c>
      <c r="S1918" s="42">
        <f t="shared" ca="1" si="35"/>
        <v>47938</v>
      </c>
      <c r="T1918" s="43">
        <f ca="1">_xll.BInterpol('Base CDI'!$H$4:$H$28,'Base CDI'!$J$4:$J$29,S1918,"Cubic","Extrapolate=Linear","MultiX=Average","Skip=True","Sort=True")</f>
        <v>13.333880185188329</v>
      </c>
      <c r="U1918" s="43">
        <f ca="1">_xll.BInterpol('Base CDI'!$H$4:$H$28,'Base CDI'!$I$4:$I$29,S1918,"Cubic","Extrapolate=Linear","MultiX=Average","Skip=True","Sort=True")</f>
        <v>13.336955680451034</v>
      </c>
    </row>
    <row r="1919" spans="16:21" x14ac:dyDescent="0.25">
      <c r="P1919" s="10">
        <v>37308</v>
      </c>
      <c r="Q1919">
        <v>7.1038990000000002</v>
      </c>
      <c r="S1919" s="42">
        <f t="shared" ca="1" si="35"/>
        <v>47939</v>
      </c>
      <c r="T1919" s="43">
        <f ca="1">_xll.BInterpol('Base CDI'!$H$4:$H$28,'Base CDI'!$J$4:$J$29,S1919,"Cubic","Extrapolate=Linear","MultiX=Average","Skip=True","Sort=True")</f>
        <v>13.33419709157466</v>
      </c>
      <c r="U1919" s="43">
        <f ca="1">_xll.BInterpol('Base CDI'!$H$4:$H$28,'Base CDI'!$I$4:$I$29,S1919,"Cubic","Extrapolate=Linear","MultiX=Average","Skip=True","Sort=True")</f>
        <v>13.337300898692387</v>
      </c>
    </row>
    <row r="1920" spans="16:21" x14ac:dyDescent="0.25">
      <c r="P1920" s="10">
        <v>37309</v>
      </c>
      <c r="Q1920">
        <v>7.1087530000000001</v>
      </c>
      <c r="S1920" s="42">
        <f t="shared" ca="1" si="35"/>
        <v>47940</v>
      </c>
      <c r="T1920" s="43">
        <f ca="1">_xll.BInterpol('Base CDI'!$H$4:$H$28,'Base CDI'!$J$4:$J$29,S1920,"Cubic","Extrapolate=Linear","MultiX=Average","Skip=True","Sort=True")</f>
        <v>13.334513740675259</v>
      </c>
      <c r="U1920" s="43">
        <f ca="1">_xll.BInterpol('Base CDI'!$H$4:$H$28,'Base CDI'!$I$4:$I$29,S1920,"Cubic","Extrapolate=Linear","MultiX=Average","Skip=True","Sort=True")</f>
        <v>13.337645719749865</v>
      </c>
    </row>
    <row r="1921" spans="16:21" x14ac:dyDescent="0.25">
      <c r="P1921" s="10">
        <v>37312</v>
      </c>
      <c r="Q1921">
        <v>7.1136090000000003</v>
      </c>
      <c r="S1921" s="42">
        <f t="shared" ca="1" si="35"/>
        <v>47941</v>
      </c>
      <c r="T1921" s="43">
        <f ca="1">_xll.BInterpol('Base CDI'!$H$4:$H$28,'Base CDI'!$J$4:$J$29,S1921,"Cubic","Extrapolate=Linear","MultiX=Average","Skip=True","Sort=True")</f>
        <v>13.334830132361528</v>
      </c>
      <c r="U1921" s="43">
        <f ca="1">_xll.BInterpol('Base CDI'!$H$4:$H$28,'Base CDI'!$I$4:$I$29,S1921,"Cubic","Extrapolate=Linear","MultiX=Average","Skip=True","Sort=True")</f>
        <v>13.337990143803101</v>
      </c>
    </row>
    <row r="1922" spans="16:21" x14ac:dyDescent="0.25">
      <c r="P1922" s="10">
        <v>37313</v>
      </c>
      <c r="Q1922">
        <v>7.1184719999999997</v>
      </c>
      <c r="S1922" s="42">
        <f t="shared" ca="1" si="35"/>
        <v>47942</v>
      </c>
      <c r="T1922" s="43">
        <f ca="1">_xll.BInterpol('Base CDI'!$H$4:$H$28,'Base CDI'!$J$4:$J$29,S1922,"Cubic","Extrapolate=Linear","MultiX=Average","Skip=True","Sort=True")</f>
        <v>13.335146266504868</v>
      </c>
      <c r="U1922" s="43">
        <f ca="1">_xll.BInterpol('Base CDI'!$H$4:$H$28,'Base CDI'!$I$4:$I$29,S1922,"Cubic","Extrapolate=Linear","MultiX=Average","Skip=True","Sort=True")</f>
        <v>13.338334171031727</v>
      </c>
    </row>
    <row r="1923" spans="16:21" x14ac:dyDescent="0.25">
      <c r="P1923" s="10">
        <v>37314</v>
      </c>
      <c r="Q1923">
        <v>7.123335</v>
      </c>
      <c r="S1923" s="42">
        <f t="shared" ca="1" si="35"/>
        <v>47943</v>
      </c>
      <c r="T1923" s="43">
        <f ca="1">_xll.BInterpol('Base CDI'!$H$4:$H$28,'Base CDI'!$J$4:$J$29,S1923,"Cubic","Extrapolate=Linear","MultiX=Average","Skip=True","Sort=True")</f>
        <v>13.335462142976681</v>
      </c>
      <c r="U1923" s="43">
        <f ca="1">_xll.BInterpol('Base CDI'!$H$4:$H$28,'Base CDI'!$I$4:$I$29,S1923,"Cubic","Extrapolate=Linear","MultiX=Average","Skip=True","Sort=True")</f>
        <v>13.338677801615376</v>
      </c>
    </row>
    <row r="1924" spans="16:21" x14ac:dyDescent="0.25">
      <c r="P1924" s="10">
        <v>37315</v>
      </c>
      <c r="Q1924">
        <v>7.1282059999999996</v>
      </c>
      <c r="S1924" s="42">
        <f t="shared" ca="1" si="35"/>
        <v>47944</v>
      </c>
      <c r="T1924" s="43">
        <f ca="1">_xll.BInterpol('Base CDI'!$H$4:$H$28,'Base CDI'!$J$4:$J$29,S1924,"Cubic","Extrapolate=Linear","MultiX=Average","Skip=True","Sort=True")</f>
        <v>13.335777761648368</v>
      </c>
      <c r="U1924" s="43">
        <f ca="1">_xll.BInterpol('Base CDI'!$H$4:$H$28,'Base CDI'!$I$4:$I$29,S1924,"Cubic","Extrapolate=Linear","MultiX=Average","Skip=True","Sort=True")</f>
        <v>13.339021035733676</v>
      </c>
    </row>
    <row r="1925" spans="16:21" x14ac:dyDescent="0.25">
      <c r="P1925" s="10">
        <v>37316</v>
      </c>
      <c r="Q1925">
        <v>7.1330790000000004</v>
      </c>
      <c r="S1925" s="42">
        <f t="shared" ca="1" si="35"/>
        <v>47945</v>
      </c>
      <c r="T1925" s="43">
        <f ca="1">_xll.BInterpol('Base CDI'!$H$4:$H$28,'Base CDI'!$J$4:$J$29,S1925,"Cubic","Extrapolate=Linear","MultiX=Average","Skip=True","Sort=True")</f>
        <v>13.336093122391329</v>
      </c>
      <c r="U1925" s="43">
        <f ca="1">_xll.BInterpol('Base CDI'!$H$4:$H$28,'Base CDI'!$I$4:$I$29,S1925,"Cubic","Extrapolate=Linear","MultiX=Average","Skip=True","Sort=True")</f>
        <v>13.339363873566263</v>
      </c>
    </row>
    <row r="1926" spans="16:21" x14ac:dyDescent="0.25">
      <c r="P1926" s="10">
        <v>37319</v>
      </c>
      <c r="Q1926">
        <v>7.1379539999999997</v>
      </c>
      <c r="S1926" s="42">
        <f t="shared" ca="1" si="35"/>
        <v>47946</v>
      </c>
      <c r="T1926" s="43">
        <f ca="1">_xll.BInterpol('Base CDI'!$H$4:$H$28,'Base CDI'!$J$4:$J$29,S1926,"Cubic","Extrapolate=Linear","MultiX=Average","Skip=True","Sort=True")</f>
        <v>13.336408225076971</v>
      </c>
      <c r="U1926" s="43">
        <f ca="1">_xll.BInterpol('Base CDI'!$H$4:$H$28,'Base CDI'!$I$4:$I$29,S1926,"Cubic","Extrapolate=Linear","MultiX=Average","Skip=True","Sort=True")</f>
        <v>13.339706315292769</v>
      </c>
    </row>
    <row r="1927" spans="16:21" x14ac:dyDescent="0.25">
      <c r="P1927" s="10">
        <v>37320</v>
      </c>
      <c r="Q1927">
        <v>7.1428330000000004</v>
      </c>
      <c r="S1927" s="42">
        <f t="shared" ca="1" si="35"/>
        <v>47947</v>
      </c>
      <c r="T1927" s="43">
        <f ca="1">_xll.BInterpol('Base CDI'!$H$4:$H$28,'Base CDI'!$J$4:$J$29,S1927,"Cubic","Extrapolate=Linear","MultiX=Average","Skip=True","Sort=True")</f>
        <v>13.33672306957669</v>
      </c>
      <c r="U1927" s="43">
        <f ca="1">_xll.BInterpol('Base CDI'!$H$4:$H$28,'Base CDI'!$I$4:$I$29,S1927,"Cubic","Extrapolate=Linear","MultiX=Average","Skip=True","Sort=True")</f>
        <v>13.340048361092824</v>
      </c>
    </row>
    <row r="1928" spans="16:21" x14ac:dyDescent="0.25">
      <c r="P1928" s="10">
        <v>37321</v>
      </c>
      <c r="Q1928">
        <v>7.1477149999999998</v>
      </c>
      <c r="S1928" s="42">
        <f t="shared" ca="1" si="35"/>
        <v>47948</v>
      </c>
      <c r="T1928" s="43">
        <f ca="1">_xll.BInterpol('Base CDI'!$H$4:$H$28,'Base CDI'!$J$4:$J$29,S1928,"Cubic","Extrapolate=Linear","MultiX=Average","Skip=True","Sort=True")</f>
        <v>13.337037655761891</v>
      </c>
      <c r="U1928" s="43">
        <f ca="1">_xll.BInterpol('Base CDI'!$H$4:$H$28,'Base CDI'!$I$4:$I$29,S1928,"Cubic","Extrapolate=Linear","MultiX=Average","Skip=True","Sort=True")</f>
        <v>13.340390011146061</v>
      </c>
    </row>
    <row r="1929" spans="16:21" x14ac:dyDescent="0.25">
      <c r="P1929" s="10">
        <v>37322</v>
      </c>
      <c r="Q1929">
        <v>7.1526009999999998</v>
      </c>
      <c r="S1929" s="42">
        <f t="shared" ca="1" si="35"/>
        <v>47949</v>
      </c>
      <c r="T1929" s="43">
        <f ca="1">_xll.BInterpol('Base CDI'!$H$4:$H$28,'Base CDI'!$J$4:$J$29,S1929,"Cubic","Extrapolate=Linear","MultiX=Average","Skip=True","Sort=True")</f>
        <v>13.337351983503973</v>
      </c>
      <c r="U1929" s="43">
        <f ca="1">_xll.BInterpol('Base CDI'!$H$4:$H$28,'Base CDI'!$I$4:$I$29,S1929,"Cubic","Extrapolate=Linear","MultiX=Average","Skip=True","Sort=True")</f>
        <v>13.340731265632112</v>
      </c>
    </row>
    <row r="1930" spans="16:21" x14ac:dyDescent="0.25">
      <c r="P1930" s="10">
        <v>37323</v>
      </c>
      <c r="Q1930">
        <v>7.1574900000000001</v>
      </c>
      <c r="S1930" s="42">
        <f t="shared" ca="1" si="35"/>
        <v>47950</v>
      </c>
      <c r="T1930" s="43">
        <f ca="1">_xll.BInterpol('Base CDI'!$H$4:$H$28,'Base CDI'!$J$4:$J$29,S1930,"Cubic","Extrapolate=Linear","MultiX=Average","Skip=True","Sort=True")</f>
        <v>13.337666052674342</v>
      </c>
      <c r="U1930" s="43">
        <f ca="1">_xll.BInterpol('Base CDI'!$H$4:$H$28,'Base CDI'!$I$4:$I$29,S1930,"Cubic","Extrapolate=Linear","MultiX=Average","Skip=True","Sort=True")</f>
        <v>13.341072124730609</v>
      </c>
    </row>
    <row r="1931" spans="16:21" x14ac:dyDescent="0.25">
      <c r="P1931" s="10">
        <v>37326</v>
      </c>
      <c r="Q1931">
        <v>7.162382</v>
      </c>
      <c r="S1931" s="42">
        <f t="shared" ref="S1931:S1994" ca="1" si="36">S1930+1</f>
        <v>47951</v>
      </c>
      <c r="T1931" s="43">
        <f ca="1">_xll.BInterpol('Base CDI'!$H$4:$H$28,'Base CDI'!$J$4:$J$29,S1931,"Cubic","Extrapolate=Linear","MultiX=Average","Skip=True","Sort=True")</f>
        <v>13.337979863144394</v>
      </c>
      <c r="U1931" s="43">
        <f ca="1">_xll.BInterpol('Base CDI'!$H$4:$H$28,'Base CDI'!$I$4:$I$29,S1931,"Cubic","Extrapolate=Linear","MultiX=Average","Skip=True","Sort=True")</f>
        <v>13.341412588621182</v>
      </c>
    </row>
    <row r="1932" spans="16:21" x14ac:dyDescent="0.25">
      <c r="P1932" s="10">
        <v>37327</v>
      </c>
      <c r="Q1932">
        <v>7.1672779999999996</v>
      </c>
      <c r="S1932" s="42">
        <f t="shared" ca="1" si="36"/>
        <v>47952</v>
      </c>
      <c r="T1932" s="43">
        <f ca="1">_xll.BInterpol('Base CDI'!$H$4:$H$28,'Base CDI'!$J$4:$J$29,S1932,"Cubic","Extrapolate=Linear","MultiX=Average","Skip=True","Sort=True")</f>
        <v>13.338293414785536</v>
      </c>
      <c r="U1932" s="43">
        <f ca="1">_xll.BInterpol('Base CDI'!$H$4:$H$28,'Base CDI'!$I$4:$I$29,S1932,"Cubic","Extrapolate=Linear","MultiX=Average","Skip=True","Sort=True")</f>
        <v>13.341752657483465</v>
      </c>
    </row>
    <row r="1933" spans="16:21" x14ac:dyDescent="0.25">
      <c r="P1933" s="10">
        <v>37328</v>
      </c>
      <c r="Q1933">
        <v>7.1721769999999996</v>
      </c>
      <c r="S1933" s="42">
        <f t="shared" ca="1" si="36"/>
        <v>47953</v>
      </c>
      <c r="T1933" s="43">
        <f ca="1">_xll.BInterpol('Base CDI'!$H$4:$H$28,'Base CDI'!$J$4:$J$29,S1933,"Cubic","Extrapolate=Linear","MultiX=Average","Skip=True","Sort=True")</f>
        <v>13.338606707469165</v>
      </c>
      <c r="U1933" s="43">
        <f ca="1">_xll.BInterpol('Base CDI'!$H$4:$H$28,'Base CDI'!$I$4:$I$29,S1933,"Cubic","Extrapolate=Linear","MultiX=Average","Skip=True","Sort=True")</f>
        <v>13.342092331497089</v>
      </c>
    </row>
    <row r="1934" spans="16:21" x14ac:dyDescent="0.25">
      <c r="P1934" s="10">
        <v>37329</v>
      </c>
      <c r="Q1934">
        <v>7.177079</v>
      </c>
      <c r="S1934" s="42">
        <f t="shared" ca="1" si="36"/>
        <v>47954</v>
      </c>
      <c r="T1934" s="43">
        <f ca="1">_xll.BInterpol('Base CDI'!$H$4:$H$28,'Base CDI'!$J$4:$J$29,S1934,"Cubic","Extrapolate=Linear","MultiX=Average","Skip=True","Sort=True")</f>
        <v>13.338919741066686</v>
      </c>
      <c r="U1934" s="43">
        <f ca="1">_xll.BInterpol('Base CDI'!$H$4:$H$28,'Base CDI'!$I$4:$I$29,S1934,"Cubic","Extrapolate=Linear","MultiX=Average","Skip=True","Sort=True")</f>
        <v>13.342431610841686</v>
      </c>
    </row>
    <row r="1935" spans="16:21" x14ac:dyDescent="0.25">
      <c r="P1935" s="10">
        <v>37330</v>
      </c>
      <c r="Q1935">
        <v>7.1819839999999999</v>
      </c>
      <c r="S1935" s="42">
        <f t="shared" ca="1" si="36"/>
        <v>47955</v>
      </c>
      <c r="T1935" s="43">
        <f ca="1">_xll.BInterpol('Base CDI'!$H$4:$H$28,'Base CDI'!$J$4:$J$29,S1935,"Cubic","Extrapolate=Linear","MultiX=Average","Skip=True","Sort=True")</f>
        <v>13.339232515449499</v>
      </c>
      <c r="U1935" s="43">
        <f ca="1">_xll.BInterpol('Base CDI'!$H$4:$H$28,'Base CDI'!$I$4:$I$29,S1935,"Cubic","Extrapolate=Linear","MultiX=Average","Skip=True","Sort=True")</f>
        <v>13.34277049569689</v>
      </c>
    </row>
    <row r="1936" spans="16:21" x14ac:dyDescent="0.25">
      <c r="P1936" s="10">
        <v>37333</v>
      </c>
      <c r="Q1936">
        <v>7.1868930000000004</v>
      </c>
      <c r="S1936" s="42">
        <f t="shared" ca="1" si="36"/>
        <v>47956</v>
      </c>
      <c r="T1936" s="43">
        <f ca="1">_xll.BInterpol('Base CDI'!$H$4:$H$28,'Base CDI'!$J$4:$J$29,S1936,"Cubic","Extrapolate=Linear","MultiX=Average","Skip=True","Sort=True")</f>
        <v>13.339545030489006</v>
      </c>
      <c r="U1936" s="43">
        <f ca="1">_xll.BInterpol('Base CDI'!$H$4:$H$28,'Base CDI'!$I$4:$I$29,S1936,"Cubic","Extrapolate=Linear","MultiX=Average","Skip=True","Sort=True")</f>
        <v>13.34310898624233</v>
      </c>
    </row>
    <row r="1937" spans="16:21" x14ac:dyDescent="0.25">
      <c r="P1937" s="10">
        <v>37334</v>
      </c>
      <c r="Q1937">
        <v>7.1918059999999997</v>
      </c>
      <c r="S1937" s="42">
        <f t="shared" ca="1" si="36"/>
        <v>47957</v>
      </c>
      <c r="T1937" s="43">
        <f ca="1">_xll.BInterpol('Base CDI'!$H$4:$H$28,'Base CDI'!$J$4:$J$29,S1937,"Cubic","Extrapolate=Linear","MultiX=Average","Skip=True","Sort=True")</f>
        <v>13.339857286056608</v>
      </c>
      <c r="U1937" s="43">
        <f ca="1">_xll.BInterpol('Base CDI'!$H$4:$H$28,'Base CDI'!$I$4:$I$29,S1937,"Cubic","Extrapolate=Linear","MultiX=Average","Skip=True","Sort=True")</f>
        <v>13.34344708265764</v>
      </c>
    </row>
    <row r="1938" spans="16:21" x14ac:dyDescent="0.25">
      <c r="P1938" s="10">
        <v>37335</v>
      </c>
      <c r="Q1938">
        <v>7.1967220000000003</v>
      </c>
      <c r="S1938" s="42">
        <f t="shared" ca="1" si="36"/>
        <v>47958</v>
      </c>
      <c r="T1938" s="43">
        <f ca="1">_xll.BInterpol('Base CDI'!$H$4:$H$28,'Base CDI'!$J$4:$J$29,S1938,"Cubic","Extrapolate=Linear","MultiX=Average","Skip=True","Sort=True")</f>
        <v>13.340169282023709</v>
      </c>
      <c r="U1938" s="43">
        <f ca="1">_xll.BInterpol('Base CDI'!$H$4:$H$28,'Base CDI'!$I$4:$I$29,S1938,"Cubic","Extrapolate=Linear","MultiX=Average","Skip=True","Sort=True")</f>
        <v>13.34378478512245</v>
      </c>
    </row>
    <row r="1939" spans="16:21" x14ac:dyDescent="0.25">
      <c r="P1939" s="10">
        <v>37336</v>
      </c>
      <c r="Q1939">
        <v>7.2015609999999999</v>
      </c>
      <c r="S1939" s="42">
        <f t="shared" ca="1" si="36"/>
        <v>47959</v>
      </c>
      <c r="T1939" s="43">
        <f ca="1">_xll.BInterpol('Base CDI'!$H$4:$H$28,'Base CDI'!$J$4:$J$29,S1939,"Cubic","Extrapolate=Linear","MultiX=Average","Skip=True","Sort=True")</f>
        <v>13.340481018261707</v>
      </c>
      <c r="U1939" s="43">
        <f ca="1">_xll.BInterpol('Base CDI'!$H$4:$H$28,'Base CDI'!$I$4:$I$29,S1939,"Cubic","Extrapolate=Linear","MultiX=Average","Skip=True","Sort=True")</f>
        <v>13.344122093816393</v>
      </c>
    </row>
    <row r="1940" spans="16:21" x14ac:dyDescent="0.25">
      <c r="P1940" s="10">
        <v>37337</v>
      </c>
      <c r="Q1940">
        <v>7.206423</v>
      </c>
      <c r="S1940" s="42">
        <f t="shared" ca="1" si="36"/>
        <v>47960</v>
      </c>
      <c r="T1940" s="43">
        <f ca="1">_xll.BInterpol('Base CDI'!$H$4:$H$28,'Base CDI'!$J$4:$J$29,S1940,"Cubic","Extrapolate=Linear","MultiX=Average","Skip=True","Sort=True")</f>
        <v>13.340792494642008</v>
      </c>
      <c r="U1940" s="43">
        <f ca="1">_xll.BInterpol('Base CDI'!$H$4:$H$28,'Base CDI'!$I$4:$I$29,S1940,"Cubic","Extrapolate=Linear","MultiX=Average","Skip=True","Sort=True")</f>
        <v>13.344459008919102</v>
      </c>
    </row>
    <row r="1941" spans="16:21" x14ac:dyDescent="0.25">
      <c r="P1941" s="10">
        <v>37340</v>
      </c>
      <c r="Q1941">
        <v>7.2112889999999998</v>
      </c>
      <c r="S1941" s="42">
        <f t="shared" ca="1" si="36"/>
        <v>47961</v>
      </c>
      <c r="T1941" s="43">
        <f ca="1">_xll.BInterpol('Base CDI'!$H$4:$H$28,'Base CDI'!$J$4:$J$29,S1941,"Cubic","Extrapolate=Linear","MultiX=Average","Skip=True","Sort=True")</f>
        <v>13.341103711036009</v>
      </c>
      <c r="U1941" s="43">
        <f ca="1">_xll.BInterpol('Base CDI'!$H$4:$H$28,'Base CDI'!$I$4:$I$29,S1941,"Cubic","Extrapolate=Linear","MultiX=Average","Skip=True","Sort=True")</f>
        <v>13.34479553061021</v>
      </c>
    </row>
    <row r="1942" spans="16:21" x14ac:dyDescent="0.25">
      <c r="P1942" s="10">
        <v>37341</v>
      </c>
      <c r="Q1942">
        <v>7.2161600000000004</v>
      </c>
      <c r="S1942" s="42">
        <f t="shared" ca="1" si="36"/>
        <v>47962</v>
      </c>
      <c r="T1942" s="43">
        <f ca="1">_xll.BInterpol('Base CDI'!$H$4:$H$28,'Base CDI'!$J$4:$J$29,S1942,"Cubic","Extrapolate=Linear","MultiX=Average","Skip=True","Sort=True")</f>
        <v>13.341414667315114</v>
      </c>
      <c r="U1942" s="43">
        <f ca="1">_xll.BInterpol('Base CDI'!$H$4:$H$28,'Base CDI'!$I$4:$I$29,S1942,"Cubic","Extrapolate=Linear","MultiX=Average","Skip=True","Sort=True")</f>
        <v>13.345131659069343</v>
      </c>
    </row>
    <row r="1943" spans="16:21" x14ac:dyDescent="0.25">
      <c r="P1943" s="10">
        <v>37342</v>
      </c>
      <c r="Q1943">
        <v>7.2210369999999999</v>
      </c>
      <c r="S1943" s="42">
        <f t="shared" ca="1" si="36"/>
        <v>47963</v>
      </c>
      <c r="T1943" s="43">
        <f ca="1">_xll.BInterpol('Base CDI'!$H$4:$H$28,'Base CDI'!$J$4:$J$29,S1943,"Cubic","Extrapolate=Linear","MultiX=Average","Skip=True","Sort=True")</f>
        <v>13.341725363350726</v>
      </c>
      <c r="U1943" s="43">
        <f ca="1">_xll.BInterpol('Base CDI'!$H$4:$H$28,'Base CDI'!$I$4:$I$29,S1943,"Cubic","Extrapolate=Linear","MultiX=Average","Skip=True","Sort=True")</f>
        <v>13.34546739447614</v>
      </c>
    </row>
    <row r="1944" spans="16:21" x14ac:dyDescent="0.25">
      <c r="P1944" s="10">
        <v>37343</v>
      </c>
      <c r="Q1944">
        <v>7.2259169999999999</v>
      </c>
      <c r="S1944" s="42">
        <f t="shared" ca="1" si="36"/>
        <v>47964</v>
      </c>
      <c r="T1944" s="43">
        <f ca="1">_xll.BInterpol('Base CDI'!$H$4:$H$28,'Base CDI'!$J$4:$J$29,S1944,"Cubic","Extrapolate=Linear","MultiX=Average","Skip=True","Sort=True")</f>
        <v>13.342035799014242</v>
      </c>
      <c r="U1944" s="43">
        <f ca="1">_xll.BInterpol('Base CDI'!$H$4:$H$28,'Base CDI'!$I$4:$I$29,S1944,"Cubic","Extrapolate=Linear","MultiX=Average","Skip=True","Sort=True")</f>
        <v>13.345802737010228</v>
      </c>
    </row>
    <row r="1945" spans="16:21" x14ac:dyDescent="0.25">
      <c r="P1945" s="10">
        <v>37347</v>
      </c>
      <c r="Q1945">
        <v>7.2307980000000001</v>
      </c>
      <c r="S1945" s="42">
        <f t="shared" ca="1" si="36"/>
        <v>47965</v>
      </c>
      <c r="T1945" s="43">
        <f ca="1">_xll.BInterpol('Base CDI'!$H$4:$H$28,'Base CDI'!$J$4:$J$29,S1945,"Cubic","Extrapolate=Linear","MultiX=Average","Skip=True","Sort=True")</f>
        <v>13.34234597417707</v>
      </c>
      <c r="U1945" s="43">
        <f ca="1">_xll.BInterpol('Base CDI'!$H$4:$H$28,'Base CDI'!$I$4:$I$29,S1945,"Cubic","Extrapolate=Linear","MultiX=Average","Skip=True","Sort=True")</f>
        <v>13.346137686851241</v>
      </c>
    </row>
    <row r="1946" spans="16:21" x14ac:dyDescent="0.25">
      <c r="P1946" s="10">
        <v>37348</v>
      </c>
      <c r="Q1946">
        <v>7.2356749999999996</v>
      </c>
      <c r="S1946" s="42">
        <f t="shared" ca="1" si="36"/>
        <v>47966</v>
      </c>
      <c r="T1946" s="43">
        <f ca="1">_xll.BInterpol('Base CDI'!$H$4:$H$28,'Base CDI'!$J$4:$J$29,S1946,"Cubic","Extrapolate=Linear","MultiX=Average","Skip=True","Sort=True")</f>
        <v>13.342655888710606</v>
      </c>
      <c r="U1946" s="43">
        <f ca="1">_xll.BInterpol('Base CDI'!$H$4:$H$28,'Base CDI'!$I$4:$I$29,S1946,"Cubic","Extrapolate=Linear","MultiX=Average","Skip=True","Sort=True")</f>
        <v>13.346472244178813</v>
      </c>
    </row>
    <row r="1947" spans="16:21" x14ac:dyDescent="0.25">
      <c r="P1947" s="10">
        <v>37349</v>
      </c>
      <c r="Q1947">
        <v>7.2405410000000003</v>
      </c>
      <c r="S1947" s="42">
        <f t="shared" ca="1" si="36"/>
        <v>47967</v>
      </c>
      <c r="T1947" s="43">
        <f ca="1">_xll.BInterpol('Base CDI'!$H$4:$H$28,'Base CDI'!$J$4:$J$29,S1947,"Cubic","Extrapolate=Linear","MultiX=Average","Skip=True","Sort=True")</f>
        <v>13.342965542486256</v>
      </c>
      <c r="U1947" s="43">
        <f ca="1">_xll.BInterpol('Base CDI'!$H$4:$H$28,'Base CDI'!$I$4:$I$29,S1947,"Cubic","Extrapolate=Linear","MultiX=Average","Skip=True","Sort=True")</f>
        <v>13.346806409172572</v>
      </c>
    </row>
    <row r="1948" spans="16:21" x14ac:dyDescent="0.25">
      <c r="P1948" s="10">
        <v>37350</v>
      </c>
      <c r="Q1948">
        <v>7.2454000000000001</v>
      </c>
      <c r="S1948" s="42">
        <f t="shared" ca="1" si="36"/>
        <v>47968</v>
      </c>
      <c r="T1948" s="43">
        <f ca="1">_xll.BInterpol('Base CDI'!$H$4:$H$28,'Base CDI'!$J$4:$J$29,S1948,"Cubic","Extrapolate=Linear","MultiX=Average","Skip=True","Sort=True")</f>
        <v>13.343274935375419</v>
      </c>
      <c r="U1948" s="43">
        <f ca="1">_xll.BInterpol('Base CDI'!$H$4:$H$28,'Base CDI'!$I$4:$I$29,S1948,"Cubic","Extrapolate=Linear","MultiX=Average","Skip=True","Sort=True")</f>
        <v>13.347140182012151</v>
      </c>
    </row>
    <row r="1949" spans="16:21" x14ac:dyDescent="0.25">
      <c r="P1949" s="10">
        <v>37351</v>
      </c>
      <c r="Q1949">
        <v>7.2502599999999999</v>
      </c>
      <c r="S1949" s="42">
        <f t="shared" ca="1" si="36"/>
        <v>47969</v>
      </c>
      <c r="T1949" s="43">
        <f ca="1">_xll.BInterpol('Base CDI'!$H$4:$H$28,'Base CDI'!$J$4:$J$29,S1949,"Cubic","Extrapolate=Linear","MultiX=Average","Skip=True","Sort=True")</f>
        <v>13.343584067249497</v>
      </c>
      <c r="U1949" s="43">
        <f ca="1">_xll.BInterpol('Base CDI'!$H$4:$H$28,'Base CDI'!$I$4:$I$29,S1949,"Cubic","Extrapolate=Linear","MultiX=Average","Skip=True","Sort=True")</f>
        <v>13.347473562877184</v>
      </c>
    </row>
    <row r="1950" spans="16:21" x14ac:dyDescent="0.25">
      <c r="P1950" s="10">
        <v>37354</v>
      </c>
      <c r="Q1950">
        <v>7.2551209999999999</v>
      </c>
      <c r="S1950" s="42">
        <f t="shared" ca="1" si="36"/>
        <v>47970</v>
      </c>
      <c r="T1950" s="43">
        <f ca="1">_xll.BInterpol('Base CDI'!$H$4:$H$28,'Base CDI'!$J$4:$J$29,S1950,"Cubic","Extrapolate=Linear","MultiX=Average","Skip=True","Sort=True")</f>
        <v>13.343892937979891</v>
      </c>
      <c r="U1950" s="43">
        <f ca="1">_xll.BInterpol('Base CDI'!$H$4:$H$28,'Base CDI'!$I$4:$I$29,S1950,"Cubic","Extrapolate=Linear","MultiX=Average","Skip=True","Sort=True")</f>
        <v>13.347806551947301</v>
      </c>
    </row>
    <row r="1951" spans="16:21" x14ac:dyDescent="0.25">
      <c r="P1951" s="10">
        <v>37355</v>
      </c>
      <c r="Q1951">
        <v>7.2599830000000001</v>
      </c>
      <c r="S1951" s="42">
        <f t="shared" ca="1" si="36"/>
        <v>47971</v>
      </c>
      <c r="T1951" s="43">
        <f ca="1">_xll.BInterpol('Base CDI'!$H$4:$H$28,'Base CDI'!$J$4:$J$29,S1951,"Cubic","Extrapolate=Linear","MultiX=Average","Skip=True","Sort=True")</f>
        <v>13.344201547438006</v>
      </c>
      <c r="U1951" s="43">
        <f ca="1">_xll.BInterpol('Base CDI'!$H$4:$H$28,'Base CDI'!$I$4:$I$29,S1951,"Cubic","Extrapolate=Linear","MultiX=Average","Skip=True","Sort=True")</f>
        <v>13.348139149402135</v>
      </c>
    </row>
    <row r="1952" spans="16:21" x14ac:dyDescent="0.25">
      <c r="P1952" s="10">
        <v>37356</v>
      </c>
      <c r="Q1952">
        <v>7.2648479999999998</v>
      </c>
      <c r="S1952" s="42">
        <f t="shared" ca="1" si="36"/>
        <v>47972</v>
      </c>
      <c r="T1952" s="43">
        <f ca="1">_xll.BInterpol('Base CDI'!$H$4:$H$28,'Base CDI'!$J$4:$J$29,S1952,"Cubic","Extrapolate=Linear","MultiX=Average","Skip=True","Sort=True")</f>
        <v>13.344509895495239</v>
      </c>
      <c r="U1952" s="43">
        <f ca="1">_xll.BInterpol('Base CDI'!$H$4:$H$28,'Base CDI'!$I$4:$I$29,S1952,"Cubic","Extrapolate=Linear","MultiX=Average","Skip=True","Sort=True")</f>
        <v>13.348471355421317</v>
      </c>
    </row>
    <row r="1953" spans="16:21" x14ac:dyDescent="0.25">
      <c r="P1953" s="10">
        <v>37357</v>
      </c>
      <c r="Q1953">
        <v>7.2697159999999998</v>
      </c>
      <c r="S1953" s="42">
        <f t="shared" ca="1" si="36"/>
        <v>47973</v>
      </c>
      <c r="T1953" s="43">
        <f ca="1">_xll.BInterpol('Base CDI'!$H$4:$H$28,'Base CDI'!$J$4:$J$29,S1953,"Cubic","Extrapolate=Linear","MultiX=Average","Skip=True","Sort=True")</f>
        <v>13.344817982022994</v>
      </c>
      <c r="U1953" s="43">
        <f ca="1">_xll.BInterpol('Base CDI'!$H$4:$H$28,'Base CDI'!$I$4:$I$29,S1953,"Cubic","Extrapolate=Linear","MultiX=Average","Skip=True","Sort=True")</f>
        <v>13.348803170184478</v>
      </c>
    </row>
    <row r="1954" spans="16:21" x14ac:dyDescent="0.25">
      <c r="P1954" s="10">
        <v>37358</v>
      </c>
      <c r="Q1954">
        <v>7.2745879999999996</v>
      </c>
      <c r="S1954" s="42">
        <f t="shared" ca="1" si="36"/>
        <v>47974</v>
      </c>
      <c r="T1954" s="43">
        <f ca="1">_xll.BInterpol('Base CDI'!$H$4:$H$28,'Base CDI'!$J$4:$J$29,S1954,"Cubic","Extrapolate=Linear","MultiX=Average","Skip=True","Sort=True")</f>
        <v>13.345125806892673</v>
      </c>
      <c r="U1954" s="43">
        <f ca="1">_xll.BInterpol('Base CDI'!$H$4:$H$28,'Base CDI'!$I$4:$I$29,S1954,"Cubic","Extrapolate=Linear","MultiX=Average","Skip=True","Sort=True")</f>
        <v>13.349134593871254</v>
      </c>
    </row>
    <row r="1955" spans="16:21" x14ac:dyDescent="0.25">
      <c r="P1955" s="10">
        <v>37361</v>
      </c>
      <c r="Q1955">
        <v>7.2794629999999998</v>
      </c>
      <c r="S1955" s="42">
        <f t="shared" ca="1" si="36"/>
        <v>47975</v>
      </c>
      <c r="T1955" s="43">
        <f ca="1">_xll.BInterpol('Base CDI'!$H$4:$H$28,'Base CDI'!$J$4:$J$29,S1955,"Cubic","Extrapolate=Linear","MultiX=Average","Skip=True","Sort=True")</f>
        <v>13.345433369975677</v>
      </c>
      <c r="U1955" s="43">
        <f ca="1">_xll.BInterpol('Base CDI'!$H$4:$H$28,'Base CDI'!$I$4:$I$29,S1955,"Cubic","Extrapolate=Linear","MultiX=Average","Skip=True","Sort=True")</f>
        <v>13.349465626661273</v>
      </c>
    </row>
    <row r="1956" spans="16:21" x14ac:dyDescent="0.25">
      <c r="P1956" s="10">
        <v>37362</v>
      </c>
      <c r="Q1956">
        <v>7.2843410000000004</v>
      </c>
      <c r="S1956" s="42">
        <f t="shared" ca="1" si="36"/>
        <v>47976</v>
      </c>
      <c r="T1956" s="43">
        <f ca="1">_xll.BInterpol('Base CDI'!$H$4:$H$28,'Base CDI'!$J$4:$J$29,S1956,"Cubic","Extrapolate=Linear","MultiX=Average","Skip=True","Sort=True")</f>
        <v>13.345740671143409</v>
      </c>
      <c r="U1956" s="43">
        <f ca="1">_xll.BInterpol('Base CDI'!$H$4:$H$28,'Base CDI'!$I$4:$I$29,S1956,"Cubic","Extrapolate=Linear","MultiX=Average","Skip=True","Sort=True")</f>
        <v>13.349796268734169</v>
      </c>
    </row>
    <row r="1957" spans="16:21" x14ac:dyDescent="0.25">
      <c r="P1957" s="10">
        <v>37363</v>
      </c>
      <c r="Q1957">
        <v>7.2892219999999996</v>
      </c>
      <c r="S1957" s="42">
        <f t="shared" ca="1" si="36"/>
        <v>47977</v>
      </c>
      <c r="T1957" s="43">
        <f ca="1">_xll.BInterpol('Base CDI'!$H$4:$H$28,'Base CDI'!$J$4:$J$29,S1957,"Cubic","Extrapolate=Linear","MultiX=Average","Skip=True","Sort=True")</f>
        <v>13.346047710267268</v>
      </c>
      <c r="U1957" s="43">
        <f ca="1">_xll.BInterpol('Base CDI'!$H$4:$H$28,'Base CDI'!$I$4:$I$29,S1957,"Cubic","Extrapolate=Linear","MultiX=Average","Skip=True","Sort=True")</f>
        <v>13.350126520269573</v>
      </c>
    </row>
    <row r="1958" spans="16:21" x14ac:dyDescent="0.25">
      <c r="P1958" s="10">
        <v>37364</v>
      </c>
      <c r="Q1958">
        <v>7.2940950000000004</v>
      </c>
      <c r="S1958" s="42">
        <f t="shared" ca="1" si="36"/>
        <v>47978</v>
      </c>
      <c r="T1958" s="43">
        <f ca="1">_xll.BInterpol('Base CDI'!$H$4:$H$28,'Base CDI'!$J$4:$J$29,S1958,"Cubic","Extrapolate=Linear","MultiX=Average","Skip=True","Sort=True")</f>
        <v>13.346354487218656</v>
      </c>
      <c r="U1958" s="43">
        <f ca="1">_xll.BInterpol('Base CDI'!$H$4:$H$28,'Base CDI'!$I$4:$I$29,S1958,"Cubic","Extrapolate=Linear","MultiX=Average","Skip=True","Sort=True")</f>
        <v>13.350456381447117</v>
      </c>
    </row>
    <row r="1959" spans="16:21" x14ac:dyDescent="0.25">
      <c r="P1959" s="10">
        <v>37365</v>
      </c>
      <c r="Q1959">
        <v>7.2989800000000002</v>
      </c>
      <c r="S1959" s="42">
        <f t="shared" ca="1" si="36"/>
        <v>47979</v>
      </c>
      <c r="T1959" s="43">
        <f ca="1">_xll.BInterpol('Base CDI'!$H$4:$H$28,'Base CDI'!$J$4:$J$29,S1959,"Cubic","Extrapolate=Linear","MultiX=Average","Skip=True","Sort=True")</f>
        <v>13.346661001868977</v>
      </c>
      <c r="U1959" s="43">
        <f ca="1">_xll.BInterpol('Base CDI'!$H$4:$H$28,'Base CDI'!$I$4:$I$29,S1959,"Cubic","Extrapolate=Linear","MultiX=Average","Skip=True","Sort=True")</f>
        <v>13.350785852446434</v>
      </c>
    </row>
    <row r="1960" spans="16:21" x14ac:dyDescent="0.25">
      <c r="P1960" s="10">
        <v>37368</v>
      </c>
      <c r="Q1960">
        <v>7.3038720000000001</v>
      </c>
      <c r="S1960" s="42">
        <f t="shared" ca="1" si="36"/>
        <v>47980</v>
      </c>
      <c r="T1960" s="43">
        <f ca="1">_xll.BInterpol('Base CDI'!$H$4:$H$28,'Base CDI'!$J$4:$J$29,S1960,"Cubic","Extrapolate=Linear","MultiX=Average","Skip=True","Sort=True")</f>
        <v>13.34696725408963</v>
      </c>
      <c r="U1960" s="43">
        <f ca="1">_xll.BInterpol('Base CDI'!$H$4:$H$28,'Base CDI'!$I$4:$I$29,S1960,"Cubic","Extrapolate=Linear","MultiX=Average","Skip=True","Sort=True")</f>
        <v>13.351114933447153</v>
      </c>
    </row>
    <row r="1961" spans="16:21" x14ac:dyDescent="0.25">
      <c r="P1961" s="10">
        <v>37369</v>
      </c>
      <c r="Q1961">
        <v>7.3087559999999998</v>
      </c>
      <c r="S1961" s="42">
        <f t="shared" ca="1" si="36"/>
        <v>47981</v>
      </c>
      <c r="T1961" s="43">
        <f ca="1">_xll.BInterpol('Base CDI'!$H$4:$H$28,'Base CDI'!$J$4:$J$29,S1961,"Cubic","Extrapolate=Linear","MultiX=Average","Skip=True","Sort=True")</f>
        <v>13.347273243752019</v>
      </c>
      <c r="U1961" s="43">
        <f ca="1">_xll.BInterpol('Base CDI'!$H$4:$H$28,'Base CDI'!$I$4:$I$29,S1961,"Cubic","Extrapolate=Linear","MultiX=Average","Skip=True","Sort=True")</f>
        <v>13.35144362462891</v>
      </c>
    </row>
    <row r="1962" spans="16:21" x14ac:dyDescent="0.25">
      <c r="P1962" s="10">
        <v>37370</v>
      </c>
      <c r="Q1962">
        <v>7.3136419999999998</v>
      </c>
      <c r="S1962" s="42">
        <f t="shared" ca="1" si="36"/>
        <v>47982</v>
      </c>
      <c r="T1962" s="43">
        <f ca="1">_xll.BInterpol('Base CDI'!$H$4:$H$28,'Base CDI'!$J$4:$J$29,S1962,"Cubic","Extrapolate=Linear","MultiX=Average","Skip=True","Sort=True")</f>
        <v>13.347578970727545</v>
      </c>
      <c r="U1962" s="43">
        <f ca="1">_xll.BInterpol('Base CDI'!$H$4:$H$28,'Base CDI'!$I$4:$I$29,S1962,"Cubic","Extrapolate=Linear","MultiX=Average","Skip=True","Sort=True")</f>
        <v>13.351771926171335</v>
      </c>
    </row>
    <row r="1963" spans="16:21" x14ac:dyDescent="0.25">
      <c r="P1963" s="10">
        <v>37371</v>
      </c>
      <c r="Q1963">
        <v>7.3185279999999997</v>
      </c>
      <c r="S1963" s="42">
        <f t="shared" ca="1" si="36"/>
        <v>47983</v>
      </c>
      <c r="T1963" s="43">
        <f ca="1">_xll.BInterpol('Base CDI'!$H$4:$H$28,'Base CDI'!$J$4:$J$29,S1963,"Cubic","Extrapolate=Linear","MultiX=Average","Skip=True","Sort=True")</f>
        <v>13.347884434887609</v>
      </c>
      <c r="U1963" s="43">
        <f ca="1">_xll.BInterpol('Base CDI'!$H$4:$H$28,'Base CDI'!$I$4:$I$29,S1963,"Cubic","Extrapolate=Linear","MultiX=Average","Skip=True","Sort=True")</f>
        <v>13.352099838254059</v>
      </c>
    </row>
    <row r="1964" spans="16:21" x14ac:dyDescent="0.25">
      <c r="P1964" s="10">
        <v>37372</v>
      </c>
      <c r="Q1964">
        <v>7.3234180000000002</v>
      </c>
      <c r="S1964" s="42">
        <f t="shared" ca="1" si="36"/>
        <v>47984</v>
      </c>
      <c r="T1964" s="43">
        <f ca="1">_xll.BInterpol('Base CDI'!$H$4:$H$28,'Base CDI'!$J$4:$J$29,S1964,"Cubic","Extrapolate=Linear","MultiX=Average","Skip=True","Sort=True")</f>
        <v>13.348189636103612</v>
      </c>
      <c r="U1964" s="43">
        <f ca="1">_xll.BInterpol('Base CDI'!$H$4:$H$28,'Base CDI'!$I$4:$I$29,S1964,"Cubic","Extrapolate=Linear","MultiX=Average","Skip=True","Sort=True")</f>
        <v>13.352427361056716</v>
      </c>
    </row>
    <row r="1965" spans="16:21" x14ac:dyDescent="0.25">
      <c r="P1965" s="10">
        <v>37375</v>
      </c>
      <c r="Q1965">
        <v>7.328303</v>
      </c>
      <c r="S1965" s="42">
        <f t="shared" ca="1" si="36"/>
        <v>47985</v>
      </c>
      <c r="T1965" s="43">
        <f ca="1">_xll.BInterpol('Base CDI'!$H$4:$H$28,'Base CDI'!$J$4:$J$29,S1965,"Cubic","Extrapolate=Linear","MultiX=Average","Skip=True","Sort=True")</f>
        <v>13.348494574246956</v>
      </c>
      <c r="U1965" s="43">
        <f ca="1">_xll.BInterpol('Base CDI'!$H$4:$H$28,'Base CDI'!$I$4:$I$29,S1965,"Cubic","Extrapolate=Linear","MultiX=Average","Skip=True","Sort=True")</f>
        <v>13.352754494758935</v>
      </c>
    </row>
    <row r="1966" spans="16:21" x14ac:dyDescent="0.25">
      <c r="P1966" s="10">
        <v>37376</v>
      </c>
      <c r="Q1966">
        <v>7.3331790000000003</v>
      </c>
      <c r="S1966" s="42">
        <f t="shared" ca="1" si="36"/>
        <v>47986</v>
      </c>
      <c r="T1966" s="43">
        <f ca="1">_xll.BInterpol('Base CDI'!$H$4:$H$28,'Base CDI'!$J$4:$J$29,S1966,"Cubic","Extrapolate=Linear","MultiX=Average","Skip=True","Sort=True")</f>
        <v>13.348799249189044</v>
      </c>
      <c r="U1966" s="43">
        <f ca="1">_xll.BInterpol('Base CDI'!$H$4:$H$28,'Base CDI'!$I$4:$I$29,S1966,"Cubic","Extrapolate=Linear","MultiX=Average","Skip=True","Sort=True")</f>
        <v>13.353081239540352</v>
      </c>
    </row>
    <row r="1967" spans="16:21" x14ac:dyDescent="0.25">
      <c r="P1967" s="10">
        <v>37378</v>
      </c>
      <c r="Q1967">
        <v>7.3380270000000003</v>
      </c>
      <c r="S1967" s="42">
        <f t="shared" ca="1" si="36"/>
        <v>47987</v>
      </c>
      <c r="T1967" s="43">
        <f ca="1">_xll.BInterpol('Base CDI'!$H$4:$H$28,'Base CDI'!$J$4:$J$29,S1967,"Cubic","Extrapolate=Linear","MultiX=Average","Skip=True","Sort=True")</f>
        <v>13.349103660801276</v>
      </c>
      <c r="U1967" s="43">
        <f ca="1">_xll.BInterpol('Base CDI'!$H$4:$H$28,'Base CDI'!$I$4:$I$29,S1967,"Cubic","Extrapolate=Linear","MultiX=Average","Skip=True","Sort=True")</f>
        <v>13.353407595580595</v>
      </c>
    </row>
    <row r="1968" spans="16:21" x14ac:dyDescent="0.25">
      <c r="P1968" s="10">
        <v>37379</v>
      </c>
      <c r="Q1968">
        <v>7.3429149999999996</v>
      </c>
      <c r="S1968" s="42">
        <f t="shared" ca="1" si="36"/>
        <v>47988</v>
      </c>
      <c r="T1968" s="43">
        <f ca="1">_xll.BInterpol('Base CDI'!$H$4:$H$28,'Base CDI'!$J$4:$J$29,S1968,"Cubic","Extrapolate=Linear","MultiX=Average","Skip=True","Sort=True")</f>
        <v>13.349407808955055</v>
      </c>
      <c r="U1968" s="43">
        <f ca="1">_xll.BInterpol('Base CDI'!$H$4:$H$28,'Base CDI'!$I$4:$I$29,S1968,"Cubic","Extrapolate=Linear","MultiX=Average","Skip=True","Sort=True")</f>
        <v>13.353733563059299</v>
      </c>
    </row>
    <row r="1969" spans="16:21" x14ac:dyDescent="0.25">
      <c r="P1969" s="10">
        <v>37382</v>
      </c>
      <c r="Q1969">
        <v>7.3478009999999996</v>
      </c>
      <c r="S1969" s="42">
        <f t="shared" ca="1" si="36"/>
        <v>47989</v>
      </c>
      <c r="T1969" s="43">
        <f ca="1">_xll.BInterpol('Base CDI'!$H$4:$H$28,'Base CDI'!$J$4:$J$29,S1969,"Cubic","Extrapolate=Linear","MultiX=Average","Skip=True","Sort=True")</f>
        <v>13.349711693521783</v>
      </c>
      <c r="U1969" s="43">
        <f ca="1">_xll.BInterpol('Base CDI'!$H$4:$H$28,'Base CDI'!$I$4:$I$29,S1969,"Cubic","Extrapolate=Linear","MultiX=Average","Skip=True","Sort=True")</f>
        <v>13.354059142156093</v>
      </c>
    </row>
    <row r="1970" spans="16:21" x14ac:dyDescent="0.25">
      <c r="P1970" s="10">
        <v>37383</v>
      </c>
      <c r="Q1970">
        <v>7.3526800000000003</v>
      </c>
      <c r="S1970" s="42">
        <f t="shared" ca="1" si="36"/>
        <v>47990</v>
      </c>
      <c r="T1970" s="43">
        <f ca="1">_xll.BInterpol('Base CDI'!$H$4:$H$28,'Base CDI'!$J$4:$J$29,S1970,"Cubic","Extrapolate=Linear","MultiX=Average","Skip=True","Sort=True")</f>
        <v>13.350015314372859</v>
      </c>
      <c r="U1970" s="43">
        <f ca="1">_xll.BInterpol('Base CDI'!$H$4:$H$28,'Base CDI'!$I$4:$I$29,S1970,"Cubic","Extrapolate=Linear","MultiX=Average","Skip=True","Sort=True")</f>
        <v>13.354384333050612</v>
      </c>
    </row>
    <row r="1971" spans="16:21" x14ac:dyDescent="0.25">
      <c r="P1971" s="10">
        <v>37384</v>
      </c>
      <c r="Q1971">
        <v>7.3575429999999997</v>
      </c>
      <c r="S1971" s="42">
        <f t="shared" ca="1" si="36"/>
        <v>47991</v>
      </c>
      <c r="T1971" s="43">
        <f ca="1">_xll.BInterpol('Base CDI'!$H$4:$H$28,'Base CDI'!$J$4:$J$29,S1971,"Cubic","Extrapolate=Linear","MultiX=Average","Skip=True","Sort=True")</f>
        <v>13.350318671379688</v>
      </c>
      <c r="U1971" s="43">
        <f ca="1">_xll.BInterpol('Base CDI'!$H$4:$H$28,'Base CDI'!$I$4:$I$29,S1971,"Cubic","Extrapolate=Linear","MultiX=Average","Skip=True","Sort=True")</f>
        <v>13.354709135922487</v>
      </c>
    </row>
    <row r="1972" spans="16:21" x14ac:dyDescent="0.25">
      <c r="P1972" s="10">
        <v>37385</v>
      </c>
      <c r="Q1972">
        <v>7.3623820000000002</v>
      </c>
      <c r="S1972" s="42">
        <f t="shared" ca="1" si="36"/>
        <v>47992</v>
      </c>
      <c r="T1972" s="43">
        <f ca="1">_xll.BInterpol('Base CDI'!$H$4:$H$28,'Base CDI'!$J$4:$J$29,S1972,"Cubic","Extrapolate=Linear","MultiX=Average","Skip=True","Sort=True")</f>
        <v>13.350621764413667</v>
      </c>
      <c r="U1972" s="43">
        <f ca="1">_xll.BInterpol('Base CDI'!$H$4:$H$28,'Base CDI'!$I$4:$I$29,S1972,"Cubic","Extrapolate=Linear","MultiX=Average","Skip=True","Sort=True")</f>
        <v>13.355033550951349</v>
      </c>
    </row>
    <row r="1973" spans="16:21" x14ac:dyDescent="0.25">
      <c r="P1973" s="10">
        <v>37386</v>
      </c>
      <c r="Q1973">
        <v>7.3672420000000001</v>
      </c>
      <c r="S1973" s="42">
        <f t="shared" ca="1" si="36"/>
        <v>47993</v>
      </c>
      <c r="T1973" s="43">
        <f ca="1">_xll.BInterpol('Base CDI'!$H$4:$H$28,'Base CDI'!$J$4:$J$29,S1973,"Cubic","Extrapolate=Linear","MultiX=Average","Skip=True","Sort=True")</f>
        <v>13.350924593346203</v>
      </c>
      <c r="U1973" s="43">
        <f ca="1">_xll.BInterpol('Base CDI'!$H$4:$H$28,'Base CDI'!$I$4:$I$29,S1973,"Cubic","Extrapolate=Linear","MultiX=Average","Skip=True","Sort=True")</f>
        <v>13.355357578316831</v>
      </c>
    </row>
    <row r="1974" spans="16:21" x14ac:dyDescent="0.25">
      <c r="P1974" s="10">
        <v>37389</v>
      </c>
      <c r="Q1974">
        <v>7.3721290000000002</v>
      </c>
      <c r="S1974" s="42">
        <f t="shared" ca="1" si="36"/>
        <v>47994</v>
      </c>
      <c r="T1974" s="43">
        <f ca="1">_xll.BInterpol('Base CDI'!$H$4:$H$28,'Base CDI'!$J$4:$J$29,S1974,"Cubic","Extrapolate=Linear","MultiX=Average","Skip=True","Sort=True")</f>
        <v>13.351227158048694</v>
      </c>
      <c r="U1974" s="43">
        <f ca="1">_xll.BInterpol('Base CDI'!$H$4:$H$28,'Base CDI'!$I$4:$I$29,S1974,"Cubic","Extrapolate=Linear","MultiX=Average","Skip=True","Sort=True")</f>
        <v>13.355681218198562</v>
      </c>
    </row>
    <row r="1975" spans="16:21" x14ac:dyDescent="0.25">
      <c r="P1975" s="10">
        <v>37390</v>
      </c>
      <c r="Q1975">
        <v>7.3770449999999999</v>
      </c>
      <c r="S1975" s="42">
        <f t="shared" ca="1" si="36"/>
        <v>47995</v>
      </c>
      <c r="T1975" s="43">
        <f ca="1">_xll.BInterpol('Base CDI'!$H$4:$H$28,'Base CDI'!$J$4:$J$29,S1975,"Cubic","Extrapolate=Linear","MultiX=Average","Skip=True","Sort=True")</f>
        <v>13.351529458392543</v>
      </c>
      <c r="U1975" s="43">
        <f ca="1">_xll.BInterpol('Base CDI'!$H$4:$H$28,'Base CDI'!$I$4:$I$29,S1975,"Cubic","Extrapolate=Linear","MultiX=Average","Skip=True","Sort=True")</f>
        <v>13.356004470776179</v>
      </c>
    </row>
    <row r="1976" spans="16:21" x14ac:dyDescent="0.25">
      <c r="P1976" s="10">
        <v>37391</v>
      </c>
      <c r="Q1976">
        <v>7.3819759999999999</v>
      </c>
      <c r="S1976" s="42">
        <f t="shared" ca="1" si="36"/>
        <v>47996</v>
      </c>
      <c r="T1976" s="43">
        <f ca="1">_xll.BInterpol('Base CDI'!$H$4:$H$28,'Base CDI'!$J$4:$J$29,S1976,"Cubic","Extrapolate=Linear","MultiX=Average","Skip=True","Sort=True")</f>
        <v>13.351831494249151</v>
      </c>
      <c r="U1976" s="43">
        <f ca="1">_xll.BInterpol('Base CDI'!$H$4:$H$28,'Base CDI'!$I$4:$I$29,S1976,"Cubic","Extrapolate=Linear","MultiX=Average","Skip=True","Sort=True")</f>
        <v>13.35632733622931</v>
      </c>
    </row>
    <row r="1977" spans="16:21" x14ac:dyDescent="0.25">
      <c r="P1977" s="10">
        <v>37392</v>
      </c>
      <c r="Q1977">
        <v>7.3869129999999998</v>
      </c>
      <c r="S1977" s="42">
        <f t="shared" ca="1" si="36"/>
        <v>47997</v>
      </c>
      <c r="T1977" s="43">
        <f ca="1">_xll.BInterpol('Base CDI'!$H$4:$H$28,'Base CDI'!$J$4:$J$29,S1977,"Cubic","Extrapolate=Linear","MultiX=Average","Skip=True","Sort=True")</f>
        <v>13.35213326548992</v>
      </c>
      <c r="U1977" s="43">
        <f ca="1">_xll.BInterpol('Base CDI'!$H$4:$H$28,'Base CDI'!$I$4:$I$29,S1977,"Cubic","Extrapolate=Linear","MultiX=Average","Skip=True","Sort=True")</f>
        <v>13.356649814737588</v>
      </c>
    </row>
    <row r="1978" spans="16:21" x14ac:dyDescent="0.25">
      <c r="P1978" s="10">
        <v>37393</v>
      </c>
      <c r="Q1978">
        <v>7.3918480000000004</v>
      </c>
      <c r="S1978" s="42">
        <f t="shared" ca="1" si="36"/>
        <v>47998</v>
      </c>
      <c r="T1978" s="43">
        <f ca="1">_xll.BInterpol('Base CDI'!$H$4:$H$28,'Base CDI'!$J$4:$J$29,S1978,"Cubic","Extrapolate=Linear","MultiX=Average","Skip=True","Sort=True")</f>
        <v>13.352434771986253</v>
      </c>
      <c r="U1978" s="43">
        <f ca="1">_xll.BInterpol('Base CDI'!$H$4:$H$28,'Base CDI'!$I$4:$I$29,S1978,"Cubic","Extrapolate=Linear","MultiX=Average","Skip=True","Sort=True")</f>
        <v>13.356971906480647</v>
      </c>
    </row>
    <row r="1979" spans="16:21" x14ac:dyDescent="0.25">
      <c r="P1979" s="10">
        <v>37396</v>
      </c>
      <c r="Q1979">
        <v>7.3967869999999998</v>
      </c>
      <c r="S1979" s="42">
        <f t="shared" ca="1" si="36"/>
        <v>47999</v>
      </c>
      <c r="T1979" s="43">
        <f ca="1">_xll.BInterpol('Base CDI'!$H$4:$H$28,'Base CDI'!$J$4:$J$29,S1979,"Cubic","Extrapolate=Linear","MultiX=Average","Skip=True","Sort=True")</f>
        <v>13.352736013609549</v>
      </c>
      <c r="U1979" s="43">
        <f ca="1">_xll.BInterpol('Base CDI'!$H$4:$H$28,'Base CDI'!$I$4:$I$29,S1979,"Cubic","Extrapolate=Linear","MultiX=Average","Skip=True","Sort=True")</f>
        <v>13.357293611638116</v>
      </c>
    </row>
    <row r="1980" spans="16:21" x14ac:dyDescent="0.25">
      <c r="P1980" s="10">
        <v>37397</v>
      </c>
      <c r="Q1980">
        <v>7.4017189999999999</v>
      </c>
      <c r="S1980" s="42">
        <f t="shared" ca="1" si="36"/>
        <v>48000</v>
      </c>
      <c r="T1980" s="43">
        <f ca="1">_xll.BInterpol('Base CDI'!$H$4:$H$28,'Base CDI'!$J$4:$J$29,S1980,"Cubic","Extrapolate=Linear","MultiX=Average","Skip=True","Sort=True")</f>
        <v>13.353036990231212</v>
      </c>
      <c r="U1980" s="43">
        <f ca="1">_xll.BInterpol('Base CDI'!$H$4:$H$28,'Base CDI'!$I$4:$I$29,S1980,"Cubic","Extrapolate=Linear","MultiX=Average","Skip=True","Sort=True")</f>
        <v>13.357614930389628</v>
      </c>
    </row>
    <row r="1981" spans="16:21" x14ac:dyDescent="0.25">
      <c r="P1981" s="10">
        <v>37398</v>
      </c>
      <c r="Q1981">
        <v>7.4066140000000003</v>
      </c>
      <c r="S1981" s="42">
        <f t="shared" ca="1" si="36"/>
        <v>48001</v>
      </c>
      <c r="T1981" s="43">
        <f ca="1">_xll.BInterpol('Base CDI'!$H$4:$H$28,'Base CDI'!$J$4:$J$29,S1981,"Cubic","Extrapolate=Linear","MultiX=Average","Skip=True","Sort=True")</f>
        <v>13.353337701722642</v>
      </c>
      <c r="U1981" s="43">
        <f ca="1">_xll.BInterpol('Base CDI'!$H$4:$H$28,'Base CDI'!$I$4:$I$29,S1981,"Cubic","Extrapolate=Linear","MultiX=Average","Skip=True","Sort=True")</f>
        <v>13.357935862914816</v>
      </c>
    </row>
    <row r="1982" spans="16:21" x14ac:dyDescent="0.25">
      <c r="P1982" s="10">
        <v>37399</v>
      </c>
      <c r="Q1982">
        <v>7.4115180000000001</v>
      </c>
      <c r="S1982" s="42">
        <f t="shared" ca="1" si="36"/>
        <v>48002</v>
      </c>
      <c r="T1982" s="43">
        <f ca="1">_xll.BInterpol('Base CDI'!$H$4:$H$28,'Base CDI'!$J$4:$J$29,S1982,"Cubic","Extrapolate=Linear","MultiX=Average","Skip=True","Sort=True")</f>
        <v>13.353638147955241</v>
      </c>
      <c r="U1982" s="43">
        <f ca="1">_xll.BInterpol('Base CDI'!$H$4:$H$28,'Base CDI'!$I$4:$I$29,S1982,"Cubic","Extrapolate=Linear","MultiX=Average","Skip=True","Sort=True")</f>
        <v>13.358256409393311</v>
      </c>
    </row>
    <row r="1983" spans="16:21" x14ac:dyDescent="0.25">
      <c r="P1983" s="10">
        <v>37400</v>
      </c>
      <c r="Q1983">
        <v>7.4164620000000001</v>
      </c>
      <c r="S1983" s="42">
        <f t="shared" ca="1" si="36"/>
        <v>48003</v>
      </c>
      <c r="T1983" s="43">
        <f ca="1">_xll.BInterpol('Base CDI'!$H$4:$H$28,'Base CDI'!$J$4:$J$29,S1983,"Cubic","Extrapolate=Linear","MultiX=Average","Skip=True","Sort=True")</f>
        <v>13.353938328800412</v>
      </c>
      <c r="U1983" s="43">
        <f ca="1">_xll.BInterpol('Base CDI'!$H$4:$H$28,'Base CDI'!$I$4:$I$29,S1983,"Cubic","Extrapolate=Linear","MultiX=Average","Skip=True","Sort=True")</f>
        <v>13.358576570004743</v>
      </c>
    </row>
    <row r="1984" spans="16:21" x14ac:dyDescent="0.25">
      <c r="P1984" s="10">
        <v>37403</v>
      </c>
      <c r="Q1984">
        <v>7.4214200000000003</v>
      </c>
      <c r="S1984" s="42">
        <f t="shared" ca="1" si="36"/>
        <v>48004</v>
      </c>
      <c r="T1984" s="43">
        <f ca="1">_xll.BInterpol('Base CDI'!$H$4:$H$28,'Base CDI'!$J$4:$J$29,S1984,"Cubic","Extrapolate=Linear","MultiX=Average","Skip=True","Sort=True")</f>
        <v>13.354238244129554</v>
      </c>
      <c r="U1984" s="43">
        <f ca="1">_xll.BInterpol('Base CDI'!$H$4:$H$28,'Base CDI'!$I$4:$I$29,S1984,"Cubic","Extrapolate=Linear","MultiX=Average","Skip=True","Sort=True")</f>
        <v>13.358896344928748</v>
      </c>
    </row>
    <row r="1985" spans="16:21" x14ac:dyDescent="0.25">
      <c r="P1985" s="10">
        <v>37404</v>
      </c>
      <c r="Q1985">
        <v>7.4263729999999999</v>
      </c>
      <c r="S1985" s="42">
        <f t="shared" ca="1" si="36"/>
        <v>48005</v>
      </c>
      <c r="T1985" s="43">
        <f ca="1">_xll.BInterpol('Base CDI'!$H$4:$H$28,'Base CDI'!$J$4:$J$29,S1985,"Cubic","Extrapolate=Linear","MultiX=Average","Skip=True","Sort=True")</f>
        <v>13.354537893814072</v>
      </c>
      <c r="U1985" s="43">
        <f ca="1">_xll.BInterpol('Base CDI'!$H$4:$H$28,'Base CDI'!$I$4:$I$29,S1985,"Cubic","Extrapolate=Linear","MultiX=Average","Skip=True","Sort=True")</f>
        <v>13.359215734344955</v>
      </c>
    </row>
    <row r="1986" spans="16:21" x14ac:dyDescent="0.25">
      <c r="P1986" s="10">
        <v>37405</v>
      </c>
      <c r="Q1986">
        <v>7.4313120000000001</v>
      </c>
      <c r="S1986" s="42">
        <f t="shared" ca="1" si="36"/>
        <v>48006</v>
      </c>
      <c r="T1986" s="43">
        <f ca="1">_xll.BInterpol('Base CDI'!$H$4:$H$28,'Base CDI'!$J$4:$J$29,S1986,"Cubic","Extrapolate=Linear","MultiX=Average","Skip=True","Sort=True")</f>
        <v>13.354837277725364</v>
      </c>
      <c r="U1986" s="43">
        <f ca="1">_xll.BInterpol('Base CDI'!$H$4:$H$28,'Base CDI'!$I$4:$I$29,S1986,"Cubic","Extrapolate=Linear","MultiX=Average","Skip=True","Sort=True")</f>
        <v>13.359534738432998</v>
      </c>
    </row>
    <row r="1987" spans="16:21" x14ac:dyDescent="0.25">
      <c r="P1987" s="10">
        <v>37407</v>
      </c>
      <c r="Q1987">
        <v>7.43621</v>
      </c>
      <c r="S1987" s="42">
        <f t="shared" ca="1" si="36"/>
        <v>48007</v>
      </c>
      <c r="T1987" s="43">
        <f ca="1">_xll.BInterpol('Base CDI'!$H$4:$H$28,'Base CDI'!$J$4:$J$29,S1987,"Cubic","Extrapolate=Linear","MultiX=Average","Skip=True","Sort=True")</f>
        <v>13.355136395734833</v>
      </c>
      <c r="U1987" s="43">
        <f ca="1">_xll.BInterpol('Base CDI'!$H$4:$H$28,'Base CDI'!$I$4:$I$29,S1987,"Cubic","Extrapolate=Linear","MultiX=Average","Skip=True","Sort=True")</f>
        <v>13.359853357372506</v>
      </c>
    </row>
    <row r="1988" spans="16:21" x14ac:dyDescent="0.25">
      <c r="P1988" s="10">
        <v>37410</v>
      </c>
      <c r="Q1988">
        <v>7.4410280000000002</v>
      </c>
      <c r="S1988" s="42">
        <f t="shared" ca="1" si="36"/>
        <v>48008</v>
      </c>
      <c r="T1988" s="43">
        <f ca="1">_xll.BInterpol('Base CDI'!$H$4:$H$28,'Base CDI'!$J$4:$J$29,S1988,"Cubic","Extrapolate=Linear","MultiX=Average","Skip=True","Sort=True")</f>
        <v>13.355435247713883</v>
      </c>
      <c r="U1988" s="43">
        <f ca="1">_xll.BInterpol('Base CDI'!$H$4:$H$28,'Base CDI'!$I$4:$I$29,S1988,"Cubic","Extrapolate=Linear","MultiX=Average","Skip=True","Sort=True")</f>
        <v>13.360171591343114</v>
      </c>
    </row>
    <row r="1989" spans="16:21" x14ac:dyDescent="0.25">
      <c r="P1989" s="10">
        <v>37411</v>
      </c>
      <c r="Q1989">
        <v>7.44564</v>
      </c>
      <c r="S1989" s="42">
        <f t="shared" ca="1" si="36"/>
        <v>48009</v>
      </c>
      <c r="T1989" s="43">
        <f ca="1">_xll.BInterpol('Base CDI'!$H$4:$H$28,'Base CDI'!$J$4:$J$29,S1989,"Cubic","Extrapolate=Linear","MultiX=Average","Skip=True","Sort=True")</f>
        <v>13.355733833533913</v>
      </c>
      <c r="U1989" s="43">
        <f ca="1">_xll.BInterpol('Base CDI'!$H$4:$H$28,'Base CDI'!$I$4:$I$29,S1989,"Cubic","Extrapolate=Linear","MultiX=Average","Skip=True","Sort=True")</f>
        <v>13.360489440524452</v>
      </c>
    </row>
    <row r="1990" spans="16:21" x14ac:dyDescent="0.25">
      <c r="P1990" s="10">
        <v>37412</v>
      </c>
      <c r="Q1990">
        <v>7.4494319999999998</v>
      </c>
      <c r="S1990" s="42">
        <f t="shared" ca="1" si="36"/>
        <v>48010</v>
      </c>
      <c r="T1990" s="43">
        <f ca="1">_xll.BInterpol('Base CDI'!$H$4:$H$28,'Base CDI'!$J$4:$J$29,S1990,"Cubic","Extrapolate=Linear","MultiX=Average","Skip=True","Sort=True")</f>
        <v>13.356032153066325</v>
      </c>
      <c r="U1990" s="43">
        <f ca="1">_xll.BInterpol('Base CDI'!$H$4:$H$28,'Base CDI'!$I$4:$I$29,S1990,"Cubic","Extrapolate=Linear","MultiX=Average","Skip=True","Sort=True")</f>
        <v>13.360806905096155</v>
      </c>
    </row>
    <row r="1991" spans="16:21" x14ac:dyDescent="0.25">
      <c r="P1991" s="10">
        <v>37413</v>
      </c>
      <c r="Q1991">
        <v>7.4538710000000004</v>
      </c>
      <c r="S1991" s="42">
        <f t="shared" ca="1" si="36"/>
        <v>48011</v>
      </c>
      <c r="T1991" s="43">
        <f ca="1">_xll.BInterpol('Base CDI'!$H$4:$H$28,'Base CDI'!$J$4:$J$29,S1991,"Cubic","Extrapolate=Linear","MultiX=Average","Skip=True","Sort=True")</f>
        <v>13.356330206182522</v>
      </c>
      <c r="U1991" s="43">
        <f ca="1">_xll.BInterpol('Base CDI'!$H$4:$H$28,'Base CDI'!$I$4:$I$29,S1991,"Cubic","Extrapolate=Linear","MultiX=Average","Skip=True","Sort=True")</f>
        <v>13.36112398523785</v>
      </c>
    </row>
    <row r="1992" spans="16:21" x14ac:dyDescent="0.25">
      <c r="P1992" s="10">
        <v>37414</v>
      </c>
      <c r="Q1992">
        <v>7.4585929999999996</v>
      </c>
      <c r="S1992" s="42">
        <f t="shared" ca="1" si="36"/>
        <v>48012</v>
      </c>
      <c r="T1992" s="43">
        <f ca="1">_xll.BInterpol('Base CDI'!$H$4:$H$28,'Base CDI'!$J$4:$J$29,S1992,"Cubic","Extrapolate=Linear","MultiX=Average","Skip=True","Sort=True")</f>
        <v>13.356627992753904</v>
      </c>
      <c r="U1992" s="43">
        <f ca="1">_xll.BInterpol('Base CDI'!$H$4:$H$28,'Base CDI'!$I$4:$I$29,S1992,"Cubic","Extrapolate=Linear","MultiX=Average","Skip=True","Sort=True")</f>
        <v>13.361440681129171</v>
      </c>
    </row>
    <row r="1993" spans="16:21" x14ac:dyDescent="0.25">
      <c r="P1993" s="10">
        <v>37417</v>
      </c>
      <c r="Q1993">
        <v>7.4634530000000003</v>
      </c>
      <c r="S1993" s="42">
        <f t="shared" ca="1" si="36"/>
        <v>48013</v>
      </c>
      <c r="T1993" s="43">
        <f ca="1">_xll.BInterpol('Base CDI'!$H$4:$H$28,'Base CDI'!$J$4:$J$29,S1993,"Cubic","Extrapolate=Linear","MultiX=Average","Skip=True","Sort=True")</f>
        <v>13.356925512651872</v>
      </c>
      <c r="U1993" s="43">
        <f ca="1">_xll.BInterpol('Base CDI'!$H$4:$H$28,'Base CDI'!$I$4:$I$29,S1993,"Cubic","Extrapolate=Linear","MultiX=Average","Skip=True","Sort=True")</f>
        <v>13.361756992949752</v>
      </c>
    </row>
    <row r="1994" spans="16:21" x14ac:dyDescent="0.25">
      <c r="P1994" s="10">
        <v>37418</v>
      </c>
      <c r="Q1994">
        <v>7.4683770000000003</v>
      </c>
      <c r="S1994" s="42">
        <f t="shared" ca="1" si="36"/>
        <v>48014</v>
      </c>
      <c r="T1994" s="43">
        <f ca="1">_xll.BInterpol('Base CDI'!$H$4:$H$28,'Base CDI'!$J$4:$J$29,S1994,"Cubic","Extrapolate=Linear","MultiX=Average","Skip=True","Sort=True")</f>
        <v>13.35722276574783</v>
      </c>
      <c r="U1994" s="43">
        <f ca="1">_xll.BInterpol('Base CDI'!$H$4:$H$28,'Base CDI'!$I$4:$I$29,S1994,"Cubic","Extrapolate=Linear","MultiX=Average","Skip=True","Sort=True")</f>
        <v>13.362072920879223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7">S1994+1</f>
        <v>48015</v>
      </c>
      <c r="T1995" s="43">
        <f ca="1">_xll.BInterpol('Base CDI'!$H$4:$H$28,'Base CDI'!$J$4:$J$29,S1995,"Cubic","Extrapolate=Linear","MultiX=Average","Skip=True","Sort=True")</f>
        <v>13.357519751913177</v>
      </c>
      <c r="U1995" s="43">
        <f ca="1">_xll.BInterpol('Base CDI'!$H$4:$H$28,'Base CDI'!$I$4:$I$29,S1995,"Cubic","Extrapolate=Linear","MultiX=Average","Skip=True","Sort=True")</f>
        <v>13.362388465097217</v>
      </c>
    </row>
    <row r="1996" spans="16:21" x14ac:dyDescent="0.25">
      <c r="P1996" s="10">
        <v>37420</v>
      </c>
      <c r="Q1996">
        <v>7.4782409999999997</v>
      </c>
      <c r="S1996" s="42">
        <f t="shared" ca="1" si="37"/>
        <v>48016</v>
      </c>
      <c r="T1996" s="43">
        <f ca="1">_xll.BInterpol('Base CDI'!$H$4:$H$28,'Base CDI'!$J$4:$J$29,S1996,"Cubic","Extrapolate=Linear","MultiX=Average","Skip=True","Sort=True")</f>
        <v>13.357816471019317</v>
      </c>
      <c r="U1996" s="43">
        <f ca="1">_xll.BInterpol('Base CDI'!$H$4:$H$28,'Base CDI'!$I$4:$I$29,S1996,"Cubic","Extrapolate=Linear","MultiX=Average","Skip=True","Sort=True")</f>
        <v>13.362703625783364</v>
      </c>
    </row>
    <row r="1997" spans="16:21" x14ac:dyDescent="0.25">
      <c r="P1997" s="10">
        <v>37421</v>
      </c>
      <c r="Q1997">
        <v>7.483142</v>
      </c>
      <c r="S1997" s="42">
        <f t="shared" ca="1" si="37"/>
        <v>48017</v>
      </c>
      <c r="T1997" s="43">
        <f ca="1">_xll.BInterpol('Base CDI'!$H$4:$H$28,'Base CDI'!$J$4:$J$29,S1997,"Cubic","Extrapolate=Linear","MultiX=Average","Skip=True","Sort=True")</f>
        <v>13.358112922937652</v>
      </c>
      <c r="U1997" s="43">
        <f ca="1">_xll.BInterpol('Base CDI'!$H$4:$H$28,'Base CDI'!$I$4:$I$29,S1997,"Cubic","Extrapolate=Linear","MultiX=Average","Skip=True","Sort=True")</f>
        <v>13.3630184031173</v>
      </c>
    </row>
    <row r="1998" spans="16:21" x14ac:dyDescent="0.25">
      <c r="P1998" s="10">
        <v>37424</v>
      </c>
      <c r="Q1998">
        <v>7.4881219999999997</v>
      </c>
      <c r="S1998" s="42">
        <f t="shared" ca="1" si="37"/>
        <v>48018</v>
      </c>
      <c r="T1998" s="43">
        <f ca="1">_xll.BInterpol('Base CDI'!$H$4:$H$28,'Base CDI'!$J$4:$J$29,S1998,"Cubic","Extrapolate=Linear","MultiX=Average","Skip=True","Sort=True")</f>
        <v>13.358409107539581</v>
      </c>
      <c r="U1998" s="43">
        <f ca="1">_xll.BInterpol('Base CDI'!$H$4:$H$28,'Base CDI'!$I$4:$I$29,S1998,"Cubic","Extrapolate=Linear","MultiX=Average","Skip=True","Sort=True")</f>
        <v>13.363332797278652</v>
      </c>
    </row>
    <row r="1999" spans="16:21" x14ac:dyDescent="0.25">
      <c r="P1999" s="10">
        <v>37425</v>
      </c>
      <c r="Q1999">
        <v>7.4931340000000004</v>
      </c>
      <c r="S1999" s="42">
        <f t="shared" ca="1" si="37"/>
        <v>48019</v>
      </c>
      <c r="T1999" s="43">
        <f ca="1">_xll.BInterpol('Base CDI'!$H$4:$H$28,'Base CDI'!$J$4:$J$29,S1999,"Cubic","Extrapolate=Linear","MultiX=Average","Skip=True","Sort=True")</f>
        <v>13.358705024696508</v>
      </c>
      <c r="U1999" s="43">
        <f ca="1">_xll.BInterpol('Base CDI'!$H$4:$H$28,'Base CDI'!$I$4:$I$29,S1999,"Cubic","Extrapolate=Linear","MultiX=Average","Skip=True","Sort=True")</f>
        <v>13.363646808447054</v>
      </c>
    </row>
    <row r="2000" spans="16:21" x14ac:dyDescent="0.25">
      <c r="P2000" s="10">
        <v>37426</v>
      </c>
      <c r="Q2000">
        <v>7.4981429999999998</v>
      </c>
      <c r="S2000" s="42">
        <f t="shared" ca="1" si="37"/>
        <v>48020</v>
      </c>
      <c r="T2000" s="43">
        <f ca="1">_xll.BInterpol('Base CDI'!$H$4:$H$28,'Base CDI'!$J$4:$J$29,S2000,"Cubic","Extrapolate=Linear","MultiX=Average","Skip=True","Sort=True")</f>
        <v>13.359000674279834</v>
      </c>
      <c r="U2000" s="43">
        <f ca="1">_xll.BInterpol('Base CDI'!$H$4:$H$28,'Base CDI'!$I$4:$I$29,S2000,"Cubic","Extrapolate=Linear","MultiX=Average","Skip=True","Sort=True")</f>
        <v>13.36396043680214</v>
      </c>
    </row>
    <row r="2001" spans="16:21" x14ac:dyDescent="0.25">
      <c r="P2001" s="10">
        <v>37427</v>
      </c>
      <c r="Q2001">
        <v>7.5031650000000001</v>
      </c>
      <c r="S2001" s="42">
        <f t="shared" ca="1" si="37"/>
        <v>48021</v>
      </c>
      <c r="T2001" s="43">
        <f ca="1">_xll.BInterpol('Base CDI'!$H$4:$H$28,'Base CDI'!$J$4:$J$29,S2001,"Cubic","Extrapolate=Linear","MultiX=Average","Skip=True","Sort=True")</f>
        <v>13.359296056160959</v>
      </c>
      <c r="U2001" s="43">
        <f ca="1">_xll.BInterpol('Base CDI'!$H$4:$H$28,'Base CDI'!$I$4:$I$29,S2001,"Cubic","Extrapolate=Linear","MultiX=Average","Skip=True","Sort=True")</f>
        <v>13.364273682523539</v>
      </c>
    </row>
    <row r="2002" spans="16:21" x14ac:dyDescent="0.25">
      <c r="P2002" s="10">
        <v>37428</v>
      </c>
      <c r="Q2002">
        <v>7.5081959999999999</v>
      </c>
      <c r="S2002" s="42">
        <f t="shared" ca="1" si="37"/>
        <v>48022</v>
      </c>
      <c r="T2002" s="43">
        <f ca="1">_xll.BInterpol('Base CDI'!$H$4:$H$28,'Base CDI'!$J$4:$J$29,S2002,"Cubic","Extrapolate=Linear","MultiX=Average","Skip=True","Sort=True")</f>
        <v>13.359591170211285</v>
      </c>
      <c r="U2002" s="43">
        <f ca="1">_xll.BInterpol('Base CDI'!$H$4:$H$28,'Base CDI'!$I$4:$I$29,S2002,"Cubic","Extrapolate=Linear","MultiX=Average","Skip=True","Sort=True")</f>
        <v>13.364586545790884</v>
      </c>
    </row>
    <row r="2003" spans="16:21" x14ac:dyDescent="0.25">
      <c r="P2003" s="10">
        <v>37431</v>
      </c>
      <c r="Q2003">
        <v>7.5132269999999997</v>
      </c>
      <c r="S2003" s="42">
        <f t="shared" ca="1" si="37"/>
        <v>48023</v>
      </c>
      <c r="T2003" s="43">
        <f ca="1">_xll.BInterpol('Base CDI'!$H$4:$H$28,'Base CDI'!$J$4:$J$29,S2003,"Cubic","Extrapolate=Linear","MultiX=Average","Skip=True","Sort=True")</f>
        <v>13.359886016302216</v>
      </c>
      <c r="U2003" s="43">
        <f ca="1">_xll.BInterpol('Base CDI'!$H$4:$H$28,'Base CDI'!$I$4:$I$29,S2003,"Cubic","Extrapolate=Linear","MultiX=Average","Skip=True","Sort=True")</f>
        <v>13.364899026783807</v>
      </c>
    </row>
    <row r="2004" spans="16:21" x14ac:dyDescent="0.25">
      <c r="P2004" s="10">
        <v>37432</v>
      </c>
      <c r="Q2004">
        <v>7.518262</v>
      </c>
      <c r="S2004" s="42">
        <f t="shared" ca="1" si="37"/>
        <v>48024</v>
      </c>
      <c r="T2004" s="43">
        <f ca="1">_xll.BInterpol('Base CDI'!$H$4:$H$28,'Base CDI'!$J$4:$J$29,S2004,"Cubic","Extrapolate=Linear","MultiX=Average","Skip=True","Sort=True")</f>
        <v>13.360180594305152</v>
      </c>
      <c r="U2004" s="43">
        <f ca="1">_xll.BInterpol('Base CDI'!$H$4:$H$28,'Base CDI'!$I$4:$I$29,S2004,"Cubic","Extrapolate=Linear","MultiX=Average","Skip=True","Sort=True")</f>
        <v>13.36521112568194</v>
      </c>
    </row>
    <row r="2005" spans="16:21" x14ac:dyDescent="0.25">
      <c r="P2005" s="10">
        <v>37433</v>
      </c>
      <c r="Q2005">
        <v>7.5233129999999999</v>
      </c>
      <c r="S2005" s="42">
        <f t="shared" ca="1" si="37"/>
        <v>48025</v>
      </c>
      <c r="T2005" s="43">
        <f ca="1">_xll.BInterpol('Base CDI'!$H$4:$H$28,'Base CDI'!$J$4:$J$29,S2005,"Cubic","Extrapolate=Linear","MultiX=Average","Skip=True","Sort=True")</f>
        <v>13.360474904091497</v>
      </c>
      <c r="U2005" s="43">
        <f ca="1">_xll.BInterpol('Base CDI'!$H$4:$H$28,'Base CDI'!$I$4:$I$29,S2005,"Cubic","Extrapolate=Linear","MultiX=Average","Skip=True","Sort=True")</f>
        <v>13.365522842664916</v>
      </c>
    </row>
    <row r="2006" spans="16:21" x14ac:dyDescent="0.25">
      <c r="P2006" s="10">
        <v>37434</v>
      </c>
      <c r="Q2006">
        <v>7.5283689999999996</v>
      </c>
      <c r="S2006" s="42">
        <f t="shared" ca="1" si="37"/>
        <v>48026</v>
      </c>
      <c r="T2006" s="43">
        <f ca="1">_xll.BInterpol('Base CDI'!$H$4:$H$28,'Base CDI'!$J$4:$J$29,S2006,"Cubic","Extrapolate=Linear","MultiX=Average","Skip=True","Sort=True")</f>
        <v>13.360768945532648</v>
      </c>
      <c r="U2006" s="43">
        <f ca="1">_xll.BInterpol('Base CDI'!$H$4:$H$28,'Base CDI'!$I$4:$I$29,S2006,"Cubic","Extrapolate=Linear","MultiX=Average","Skip=True","Sort=True")</f>
        <v>13.365834177912364</v>
      </c>
    </row>
    <row r="2007" spans="16:21" x14ac:dyDescent="0.25">
      <c r="P2007" s="10">
        <v>37435</v>
      </c>
      <c r="Q2007">
        <v>7.5334219999999998</v>
      </c>
      <c r="S2007" s="42">
        <f t="shared" ca="1" si="37"/>
        <v>48027</v>
      </c>
      <c r="T2007" s="43">
        <f ca="1">_xll.BInterpol('Base CDI'!$H$4:$H$28,'Base CDI'!$J$4:$J$29,S2007,"Cubic","Extrapolate=Linear","MultiX=Average","Skip=True","Sort=True")</f>
        <v>13.361062718500008</v>
      </c>
      <c r="U2007" s="43">
        <f ca="1">_xll.BInterpol('Base CDI'!$H$4:$H$28,'Base CDI'!$I$4:$I$29,S2007,"Cubic","Extrapolate=Linear","MultiX=Average","Skip=True","Sort=True")</f>
        <v>13.366145131603918</v>
      </c>
    </row>
    <row r="2008" spans="16:21" x14ac:dyDescent="0.25">
      <c r="P2008" s="10">
        <v>37438</v>
      </c>
      <c r="Q2008">
        <v>7.5384859999999998</v>
      </c>
      <c r="S2008" s="42">
        <f t="shared" ca="1" si="37"/>
        <v>48028</v>
      </c>
      <c r="T2008" s="43">
        <f ca="1">_xll.BInterpol('Base CDI'!$H$4:$H$28,'Base CDI'!$J$4:$J$29,S2008,"Cubic","Extrapolate=Linear","MultiX=Average","Skip=True","Sort=True")</f>
        <v>13.361356222864982</v>
      </c>
      <c r="U2008" s="43">
        <f ca="1">_xll.BInterpol('Base CDI'!$H$4:$H$28,'Base CDI'!$I$4:$I$29,S2008,"Cubic","Extrapolate=Linear","MultiX=Average","Skip=True","Sort=True")</f>
        <v>13.366455703919211</v>
      </c>
    </row>
    <row r="2009" spans="16:21" x14ac:dyDescent="0.25">
      <c r="P2009" s="10">
        <v>37439</v>
      </c>
      <c r="Q2009">
        <v>7.5435470000000002</v>
      </c>
      <c r="S2009" s="42">
        <f t="shared" ca="1" si="37"/>
        <v>48029</v>
      </c>
      <c r="T2009" s="43">
        <f ca="1">_xll.BInterpol('Base CDI'!$H$4:$H$28,'Base CDI'!$J$4:$J$29,S2009,"Cubic","Extrapolate=Linear","MultiX=Average","Skip=True","Sort=True")</f>
        <v>13.361649458498968</v>
      </c>
      <c r="U2009" s="43">
        <f ca="1">_xll.BInterpol('Base CDI'!$H$4:$H$28,'Base CDI'!$I$4:$I$29,S2009,"Cubic","Extrapolate=Linear","MultiX=Average","Skip=True","Sort=True")</f>
        <v>13.366765895037874</v>
      </c>
    </row>
    <row r="2010" spans="16:21" x14ac:dyDescent="0.25">
      <c r="P2010" s="10">
        <v>37440</v>
      </c>
      <c r="Q2010">
        <v>7.5485949999999997</v>
      </c>
      <c r="S2010" s="42">
        <f t="shared" ca="1" si="37"/>
        <v>48030</v>
      </c>
      <c r="T2010" s="43">
        <f ca="1">_xll.BInterpol('Base CDI'!$H$4:$H$28,'Base CDI'!$J$4:$J$29,S2010,"Cubic","Extrapolate=Linear","MultiX=Average","Skip=True","Sort=True")</f>
        <v>13.361942425273371</v>
      </c>
      <c r="U2010" s="43">
        <f ca="1">_xll.BInterpol('Base CDI'!$H$4:$H$28,'Base CDI'!$I$4:$I$29,S2010,"Cubic","Extrapolate=Linear","MultiX=Average","Skip=True","Sort=True")</f>
        <v>13.367075705139538</v>
      </c>
    </row>
    <row r="2011" spans="16:21" x14ac:dyDescent="0.25">
      <c r="P2011" s="10">
        <v>37441</v>
      </c>
      <c r="Q2011">
        <v>7.5536479999999999</v>
      </c>
      <c r="S2011" s="42">
        <f t="shared" ca="1" si="37"/>
        <v>48031</v>
      </c>
      <c r="T2011" s="43">
        <f ca="1">_xll.BInterpol('Base CDI'!$H$4:$H$28,'Base CDI'!$J$4:$J$29,S2011,"Cubic","Extrapolate=Linear","MultiX=Average","Skip=True","Sort=True")</f>
        <v>13.362235123059589</v>
      </c>
      <c r="U2011" s="43">
        <f ca="1">_xll.BInterpol('Base CDI'!$H$4:$H$28,'Base CDI'!$I$4:$I$29,S2011,"Cubic","Extrapolate=Linear","MultiX=Average","Skip=True","Sort=True")</f>
        <v>13.367385134403834</v>
      </c>
    </row>
    <row r="2012" spans="16:21" x14ac:dyDescent="0.25">
      <c r="P2012" s="10">
        <v>37442</v>
      </c>
      <c r="Q2012">
        <v>7.5586869999999999</v>
      </c>
      <c r="S2012" s="42">
        <f t="shared" ca="1" si="37"/>
        <v>48032</v>
      </c>
      <c r="T2012" s="43">
        <f ca="1">_xll.BInterpol('Base CDI'!$H$4:$H$28,'Base CDI'!$J$4:$J$29,S2012,"Cubic","Extrapolate=Linear","MultiX=Average","Skip=True","Sort=True")</f>
        <v>13.362527551729025</v>
      </c>
      <c r="U2012" s="43">
        <f ca="1">_xll.BInterpol('Base CDI'!$H$4:$H$28,'Base CDI'!$I$4:$I$29,S2012,"Cubic","Extrapolate=Linear","MultiX=Average","Skip=True","Sort=True")</f>
        <v>13.367694183010398</v>
      </c>
    </row>
    <row r="2013" spans="16:21" x14ac:dyDescent="0.25">
      <c r="P2013" s="10">
        <v>37445</v>
      </c>
      <c r="Q2013">
        <v>7.5637499999999998</v>
      </c>
      <c r="S2013" s="42">
        <f t="shared" ca="1" si="37"/>
        <v>48033</v>
      </c>
      <c r="T2013" s="43">
        <f ca="1">_xll.BInterpol('Base CDI'!$H$4:$H$28,'Base CDI'!$J$4:$J$29,S2013,"Cubic","Extrapolate=Linear","MultiX=Average","Skip=True","Sort=True")</f>
        <v>13.362819711153083</v>
      </c>
      <c r="U2013" s="43">
        <f ca="1">_xll.BInterpol('Base CDI'!$H$4:$H$28,'Base CDI'!$I$4:$I$29,S2013,"Cubic","Extrapolate=Linear","MultiX=Average","Skip=True","Sort=True")</f>
        <v>13.36800285113886</v>
      </c>
    </row>
    <row r="2014" spans="16:21" x14ac:dyDescent="0.25">
      <c r="P2014" s="10">
        <v>37446</v>
      </c>
      <c r="Q2014">
        <v>7.568829</v>
      </c>
      <c r="S2014" s="42">
        <f t="shared" ca="1" si="37"/>
        <v>48034</v>
      </c>
      <c r="T2014" s="43">
        <f ca="1">_xll.BInterpol('Base CDI'!$H$4:$H$28,'Base CDI'!$J$4:$J$29,S2014,"Cubic","Extrapolate=Linear","MultiX=Average","Skip=True","Sort=True")</f>
        <v>13.36311160120316</v>
      </c>
      <c r="U2014" s="43">
        <f ca="1">_xll.BInterpol('Base CDI'!$H$4:$H$28,'Base CDI'!$I$4:$I$29,S2014,"Cubic","Extrapolate=Linear","MultiX=Average","Skip=True","Sort=True")</f>
        <v>13.368311138968849</v>
      </c>
    </row>
    <row r="2015" spans="16:21" x14ac:dyDescent="0.25">
      <c r="P2015" s="10">
        <v>37447</v>
      </c>
      <c r="Q2015">
        <v>7.5739140000000003</v>
      </c>
      <c r="S2015" s="42">
        <f t="shared" ca="1" si="37"/>
        <v>48035</v>
      </c>
      <c r="T2015" s="43">
        <f ca="1">_xll.BInterpol('Base CDI'!$H$4:$H$28,'Base CDI'!$J$4:$J$29,S2015,"Cubic","Extrapolate=Linear","MultiX=Average","Skip=True","Sort=True")</f>
        <v>13.363403221750662</v>
      </c>
      <c r="U2015" s="43">
        <f ca="1">_xll.BInterpol('Base CDI'!$H$4:$H$28,'Base CDI'!$I$4:$I$29,S2015,"Cubic","Extrapolate=Linear","MultiX=Average","Skip=True","Sort=True")</f>
        <v>13.368619046680001</v>
      </c>
    </row>
    <row r="2016" spans="16:21" x14ac:dyDescent="0.25">
      <c r="P2016" s="10">
        <v>37448</v>
      </c>
      <c r="Q2016">
        <v>7.5789910000000003</v>
      </c>
      <c r="S2016" s="42">
        <f t="shared" ca="1" si="37"/>
        <v>48036</v>
      </c>
      <c r="T2016" s="43">
        <f ca="1">_xll.BInterpol('Base CDI'!$H$4:$H$28,'Base CDI'!$J$4:$J$29,S2016,"Cubic","Extrapolate=Linear","MultiX=Average","Skip=True","Sort=True")</f>
        <v>13.363694572666988</v>
      </c>
      <c r="U2016" s="43">
        <f ca="1">_xll.BInterpol('Base CDI'!$H$4:$H$28,'Base CDI'!$I$4:$I$29,S2016,"Cubic","Extrapolate=Linear","MultiX=Average","Skip=True","Sort=True")</f>
        <v>13.368926574451946</v>
      </c>
    </row>
    <row r="2017" spans="16:21" x14ac:dyDescent="0.25">
      <c r="P2017" s="10">
        <v>37449</v>
      </c>
      <c r="Q2017">
        <v>7.5840630000000004</v>
      </c>
      <c r="S2017" s="42">
        <f t="shared" ca="1" si="37"/>
        <v>48037</v>
      </c>
      <c r="T2017" s="43">
        <f ca="1">_xll.BInterpol('Base CDI'!$H$4:$H$28,'Base CDI'!$J$4:$J$29,S2017,"Cubic","Extrapolate=Linear","MultiX=Average","Skip=True","Sort=True")</f>
        <v>13.363985653823541</v>
      </c>
      <c r="U2017" s="43">
        <f ca="1">_xll.BInterpol('Base CDI'!$H$4:$H$28,'Base CDI'!$I$4:$I$29,S2017,"Cubic","Extrapolate=Linear","MultiX=Average","Skip=True","Sort=True")</f>
        <v>13.369233722464317</v>
      </c>
    </row>
    <row r="2018" spans="16:21" x14ac:dyDescent="0.25">
      <c r="P2018" s="10">
        <v>37452</v>
      </c>
      <c r="Q2018">
        <v>7.5891089999999997</v>
      </c>
      <c r="S2018" s="42">
        <f t="shared" ca="1" si="37"/>
        <v>48038</v>
      </c>
      <c r="T2018" s="43">
        <f ca="1">_xll.BInterpol('Base CDI'!$H$4:$H$28,'Base CDI'!$J$4:$J$29,S2018,"Cubic","Extrapolate=Linear","MultiX=Average","Skip=True","Sort=True")</f>
        <v>13.364276465091722</v>
      </c>
      <c r="U2018" s="43">
        <f ca="1">_xll.BInterpol('Base CDI'!$H$4:$H$28,'Base CDI'!$I$4:$I$29,S2018,"Cubic","Extrapolate=Linear","MultiX=Average","Skip=True","Sort=True")</f>
        <v>13.369540490896744</v>
      </c>
    </row>
    <row r="2019" spans="16:21" x14ac:dyDescent="0.25">
      <c r="P2019" s="10">
        <v>37453</v>
      </c>
      <c r="Q2019">
        <v>7.5941799999999997</v>
      </c>
      <c r="S2019" s="42">
        <f t="shared" ca="1" si="37"/>
        <v>48039</v>
      </c>
      <c r="T2019" s="43">
        <f ca="1">_xll.BInterpol('Base CDI'!$H$4:$H$28,'Base CDI'!$J$4:$J$29,S2019,"Cubic","Extrapolate=Linear","MultiX=Average","Skip=True","Sort=True")</f>
        <v>13.364567006342932</v>
      </c>
      <c r="U2019" s="43">
        <f ca="1">_xll.BInterpol('Base CDI'!$H$4:$H$28,'Base CDI'!$I$4:$I$29,S2019,"Cubic","Extrapolate=Linear","MultiX=Average","Skip=True","Sort=True")</f>
        <v>13.369846879928861</v>
      </c>
    </row>
    <row r="2020" spans="16:21" x14ac:dyDescent="0.25">
      <c r="P2020" s="10">
        <v>37454</v>
      </c>
      <c r="Q2020">
        <v>7.5992579999999998</v>
      </c>
      <c r="S2020" s="42">
        <f t="shared" ca="1" si="37"/>
        <v>48040</v>
      </c>
      <c r="T2020" s="43">
        <f ca="1">_xll.BInterpol('Base CDI'!$H$4:$H$28,'Base CDI'!$J$4:$J$29,S2020,"Cubic","Extrapolate=Linear","MultiX=Average","Skip=True","Sort=True")</f>
        <v>13.364857277448575</v>
      </c>
      <c r="U2020" s="43">
        <f ca="1">_xll.BInterpol('Base CDI'!$H$4:$H$28,'Base CDI'!$I$4:$I$29,S2020,"Cubic","Extrapolate=Linear","MultiX=Average","Skip=True","Sort=True")</f>
        <v>13.370152889740298</v>
      </c>
    </row>
    <row r="2021" spans="16:21" x14ac:dyDescent="0.25">
      <c r="P2021" s="10">
        <v>37455</v>
      </c>
      <c r="Q2021">
        <v>7.6043099999999999</v>
      </c>
      <c r="S2021" s="42">
        <f t="shared" ca="1" si="37"/>
        <v>48041</v>
      </c>
      <c r="T2021" s="43">
        <f ca="1">_xll.BInterpol('Base CDI'!$H$4:$H$28,'Base CDI'!$J$4:$J$29,S2021,"Cubic","Extrapolate=Linear","MultiX=Average","Skip=True","Sort=True")</f>
        <v>13.36514727828005</v>
      </c>
      <c r="U2021" s="43">
        <f ca="1">_xll.BInterpol('Base CDI'!$H$4:$H$28,'Base CDI'!$I$4:$I$29,S2021,"Cubic","Extrapolate=Linear","MultiX=Average","Skip=True","Sort=True")</f>
        <v>13.37045852051069</v>
      </c>
    </row>
    <row r="2022" spans="16:21" x14ac:dyDescent="0.25">
      <c r="P2022" s="10">
        <v>37456</v>
      </c>
      <c r="Q2022">
        <v>7.6092779999999998</v>
      </c>
      <c r="S2022" s="42">
        <f t="shared" ca="1" si="37"/>
        <v>48042</v>
      </c>
      <c r="T2022" s="43">
        <f ca="1">_xll.BInterpol('Base CDI'!$H$4:$H$28,'Base CDI'!$J$4:$J$29,S2022,"Cubic","Extrapolate=Linear","MultiX=Average","Skip=True","Sort=True")</f>
        <v>13.365437008708758</v>
      </c>
      <c r="U2022" s="43">
        <f ca="1">_xll.BInterpol('Base CDI'!$H$4:$H$28,'Base CDI'!$I$4:$I$29,S2022,"Cubic","Extrapolate=Linear","MultiX=Average","Skip=True","Sort=True")</f>
        <v>13.370763772419666</v>
      </c>
    </row>
    <row r="2023" spans="16:21" x14ac:dyDescent="0.25">
      <c r="P2023" s="10">
        <v>37459</v>
      </c>
      <c r="Q2023">
        <v>7.614242</v>
      </c>
      <c r="S2023" s="42">
        <f t="shared" ca="1" si="37"/>
        <v>48043</v>
      </c>
      <c r="T2023" s="43">
        <f ca="1">_xll.BInterpol('Base CDI'!$H$4:$H$28,'Base CDI'!$J$4:$J$29,S2023,"Cubic","Extrapolate=Linear","MultiX=Average","Skip=True","Sort=True")</f>
        <v>13.365726468606104</v>
      </c>
      <c r="U2023" s="43">
        <f ca="1">_xll.BInterpol('Base CDI'!$H$4:$H$28,'Base CDI'!$I$4:$I$29,S2023,"Cubic","Extrapolate=Linear","MultiX=Average","Skip=True","Sort=True")</f>
        <v>13.37106864564686</v>
      </c>
    </row>
    <row r="2024" spans="16:21" x14ac:dyDescent="0.25">
      <c r="P2024" s="10">
        <v>37460</v>
      </c>
      <c r="Q2024">
        <v>7.619211</v>
      </c>
      <c r="S2024" s="42">
        <f t="shared" ca="1" si="37"/>
        <v>48044</v>
      </c>
      <c r="T2024" s="43">
        <f ca="1">_xll.BInterpol('Base CDI'!$H$4:$H$28,'Base CDI'!$J$4:$J$29,S2024,"Cubic","Extrapolate=Linear","MultiX=Average","Skip=True","Sort=True")</f>
        <v>13.366015657843489</v>
      </c>
      <c r="U2024" s="43">
        <f ca="1">_xll.BInterpol('Base CDI'!$H$4:$H$28,'Base CDI'!$I$4:$I$29,S2024,"Cubic","Extrapolate=Linear","MultiX=Average","Skip=True","Sort=True")</f>
        <v>13.371373140371903</v>
      </c>
    </row>
    <row r="2025" spans="16:21" x14ac:dyDescent="0.25">
      <c r="P2025" s="10">
        <v>37461</v>
      </c>
      <c r="Q2025">
        <v>7.6241760000000003</v>
      </c>
      <c r="S2025" s="42">
        <f t="shared" ca="1" si="37"/>
        <v>48045</v>
      </c>
      <c r="T2025" s="43">
        <f ca="1">_xll.BInterpol('Base CDI'!$H$4:$H$28,'Base CDI'!$J$4:$J$29,S2025,"Cubic","Extrapolate=Linear","MultiX=Average","Skip=True","Sort=True")</f>
        <v>13.366304576292311</v>
      </c>
      <c r="U2025" s="43">
        <f ca="1">_xll.BInterpol('Base CDI'!$H$4:$H$28,'Base CDI'!$I$4:$I$29,S2025,"Cubic","Extrapolate=Linear","MultiX=Average","Skip=True","Sort=True")</f>
        <v>13.371677256774426</v>
      </c>
    </row>
    <row r="2026" spans="16:21" x14ac:dyDescent="0.25">
      <c r="P2026" s="10">
        <v>37462</v>
      </c>
      <c r="Q2026">
        <v>7.6291650000000004</v>
      </c>
      <c r="S2026" s="42">
        <f t="shared" ca="1" si="37"/>
        <v>48046</v>
      </c>
      <c r="T2026" s="43">
        <f ca="1">_xll.BInterpol('Base CDI'!$H$4:$H$28,'Base CDI'!$J$4:$J$29,S2026,"Cubic","Extrapolate=Linear","MultiX=Average","Skip=True","Sort=True")</f>
        <v>13.366593223823976</v>
      </c>
      <c r="U2026" s="43">
        <f ca="1">_xll.BInterpol('Base CDI'!$H$4:$H$28,'Base CDI'!$I$4:$I$29,S2026,"Cubic","Extrapolate=Linear","MultiX=Average","Skip=True","Sort=True")</f>
        <v>13.371980995034063</v>
      </c>
    </row>
    <row r="2027" spans="16:21" x14ac:dyDescent="0.25">
      <c r="P2027" s="10">
        <v>37463</v>
      </c>
      <c r="Q2027">
        <v>7.6341469999999996</v>
      </c>
      <c r="S2027" s="42">
        <f t="shared" ca="1" si="37"/>
        <v>48047</v>
      </c>
      <c r="T2027" s="43">
        <f ca="1">_xll.BInterpol('Base CDI'!$H$4:$H$28,'Base CDI'!$J$4:$J$29,S2027,"Cubic","Extrapolate=Linear","MultiX=Average","Skip=True","Sort=True")</f>
        <v>13.366881600309883</v>
      </c>
      <c r="U2027" s="43">
        <f ca="1">_xll.BInterpol('Base CDI'!$H$4:$H$28,'Base CDI'!$I$4:$I$29,S2027,"Cubic","Extrapolate=Linear","MultiX=Average","Skip=True","Sort=True")</f>
        <v>13.372284355330443</v>
      </c>
    </row>
    <row r="2028" spans="16:21" x14ac:dyDescent="0.25">
      <c r="P2028" s="10">
        <v>37466</v>
      </c>
      <c r="Q2028">
        <v>7.6391359999999997</v>
      </c>
      <c r="S2028" s="42">
        <f t="shared" ca="1" si="37"/>
        <v>48048</v>
      </c>
      <c r="T2028" s="43">
        <f ca="1">_xll.BInterpol('Base CDI'!$H$4:$H$28,'Base CDI'!$J$4:$J$29,S2028,"Cubic","Extrapolate=Linear","MultiX=Average","Skip=True","Sort=True")</f>
        <v>13.367169705621436</v>
      </c>
      <c r="U2028" s="43">
        <f ca="1">_xll.BInterpol('Base CDI'!$H$4:$H$28,'Base CDI'!$I$4:$I$29,S2028,"Cubic","Extrapolate=Linear","MultiX=Average","Skip=True","Sort=True")</f>
        <v>13.372587337843202</v>
      </c>
    </row>
    <row r="2029" spans="16:21" x14ac:dyDescent="0.25">
      <c r="P2029" s="10">
        <v>37467</v>
      </c>
      <c r="Q2029">
        <v>7.6441299999999996</v>
      </c>
      <c r="S2029" s="42">
        <f t="shared" ca="1" si="37"/>
        <v>48049</v>
      </c>
      <c r="T2029" s="43">
        <f ca="1">_xll.BInterpol('Base CDI'!$H$4:$H$28,'Base CDI'!$J$4:$J$29,S2029,"Cubic","Extrapolate=Linear","MultiX=Average","Skip=True","Sort=True")</f>
        <v>13.367457539630033</v>
      </c>
      <c r="U2029" s="43">
        <f ca="1">_xll.BInterpol('Base CDI'!$H$4:$H$28,'Base CDI'!$I$4:$I$29,S2029,"Cubic","Extrapolate=Linear","MultiX=Average","Skip=True","Sort=True")</f>
        <v>13.372889942751968</v>
      </c>
    </row>
    <row r="2030" spans="16:21" x14ac:dyDescent="0.25">
      <c r="P2030" s="10">
        <v>37468</v>
      </c>
      <c r="Q2030">
        <v>7.6491210000000001</v>
      </c>
      <c r="S2030" s="42">
        <f t="shared" ca="1" si="37"/>
        <v>48050</v>
      </c>
      <c r="T2030" s="43">
        <f ca="1">_xll.BInterpol('Base CDI'!$H$4:$H$28,'Base CDI'!$J$4:$J$29,S2030,"Cubic","Extrapolate=Linear","MultiX=Average","Skip=True","Sort=True")</f>
        <v>13.367745102207078</v>
      </c>
      <c r="U2030" s="43">
        <f ca="1">_xll.BInterpol('Base CDI'!$H$4:$H$28,'Base CDI'!$I$4:$I$29,S2030,"Cubic","Extrapolate=Linear","MultiX=Average","Skip=True","Sort=True")</f>
        <v>13.373192170236376</v>
      </c>
    </row>
    <row r="2031" spans="16:21" x14ac:dyDescent="0.25">
      <c r="P2031" s="10">
        <v>37469</v>
      </c>
      <c r="Q2031">
        <v>7.6541110000000003</v>
      </c>
      <c r="S2031" s="42">
        <f t="shared" ca="1" si="37"/>
        <v>48051</v>
      </c>
      <c r="T2031" s="43">
        <f ca="1">_xll.BInterpol('Base CDI'!$H$4:$H$28,'Base CDI'!$J$4:$J$29,S2031,"Cubic","Extrapolate=Linear","MultiX=Average","Skip=True","Sort=True")</f>
        <v>13.368032393223974</v>
      </c>
      <c r="U2031" s="43">
        <f ca="1">_xll.BInterpol('Base CDI'!$H$4:$H$28,'Base CDI'!$I$4:$I$29,S2031,"Cubic","Extrapolate=Linear","MultiX=Average","Skip=True","Sort=True")</f>
        <v>13.373494020476056</v>
      </c>
    </row>
    <row r="2032" spans="16:21" x14ac:dyDescent="0.25">
      <c r="P2032" s="10">
        <v>37470</v>
      </c>
      <c r="Q2032">
        <v>7.6591009999999997</v>
      </c>
      <c r="S2032" s="42">
        <f t="shared" ca="1" si="37"/>
        <v>48052</v>
      </c>
      <c r="T2032" s="43">
        <f ca="1">_xll.BInterpol('Base CDI'!$H$4:$H$28,'Base CDI'!$J$4:$J$29,S2032,"Cubic","Extrapolate=Linear","MultiX=Average","Skip=True","Sort=True")</f>
        <v>13.368319412552118</v>
      </c>
      <c r="U2032" s="43">
        <f ca="1">_xll.BInterpol('Base CDI'!$H$4:$H$28,'Base CDI'!$I$4:$I$29,S2032,"Cubic","Extrapolate=Linear","MultiX=Average","Skip=True","Sort=True")</f>
        <v>13.37379549365064</v>
      </c>
    </row>
    <row r="2033" spans="16:21" x14ac:dyDescent="0.25">
      <c r="P2033" s="10">
        <v>37473</v>
      </c>
      <c r="Q2033">
        <v>7.6641029999999999</v>
      </c>
      <c r="S2033" s="42">
        <f t="shared" ca="1" si="37"/>
        <v>48053</v>
      </c>
      <c r="T2033" s="43">
        <f ca="1">_xll.BInterpol('Base CDI'!$H$4:$H$28,'Base CDI'!$J$4:$J$29,S2033,"Cubic","Extrapolate=Linear","MultiX=Average","Skip=True","Sort=True")</f>
        <v>13.368606160062917</v>
      </c>
      <c r="U2033" s="43">
        <f ca="1">_xll.BInterpol('Base CDI'!$H$4:$H$28,'Base CDI'!$I$4:$I$29,S2033,"Cubic","Extrapolate=Linear","MultiX=Average","Skip=True","Sort=True")</f>
        <v>13.374096589939763</v>
      </c>
    </row>
    <row r="2034" spans="16:21" x14ac:dyDescent="0.25">
      <c r="P2034" s="10">
        <v>37474</v>
      </c>
      <c r="Q2034">
        <v>7.6690959999999997</v>
      </c>
      <c r="S2034" s="42">
        <f t="shared" ca="1" si="37"/>
        <v>48054</v>
      </c>
      <c r="T2034" s="43">
        <f ca="1">_xll.BInterpol('Base CDI'!$H$4:$H$28,'Base CDI'!$J$4:$J$29,S2034,"Cubic","Extrapolate=Linear","MultiX=Average","Skip=True","Sort=True")</f>
        <v>13.36889263562777</v>
      </c>
      <c r="U2034" s="43">
        <f ca="1">_xll.BInterpol('Base CDI'!$H$4:$H$28,'Base CDI'!$I$4:$I$29,S2034,"Cubic","Extrapolate=Linear","MultiX=Average","Skip=True","Sort=True")</f>
        <v>13.374397309523051</v>
      </c>
    </row>
    <row r="2035" spans="16:21" x14ac:dyDescent="0.25">
      <c r="P2035" s="10">
        <v>37475</v>
      </c>
      <c r="Q2035">
        <v>7.674112</v>
      </c>
      <c r="S2035" s="42">
        <f t="shared" ca="1" si="37"/>
        <v>48055</v>
      </c>
      <c r="T2035" s="43">
        <f ca="1">_xll.BInterpol('Base CDI'!$H$4:$H$28,'Base CDI'!$J$4:$J$29,S2035,"Cubic","Extrapolate=Linear","MultiX=Average","Skip=True","Sort=True")</f>
        <v>13.36917883911808</v>
      </c>
      <c r="U2035" s="43">
        <f ca="1">_xll.BInterpol('Base CDI'!$H$4:$H$28,'Base CDI'!$I$4:$I$29,S2035,"Cubic","Extrapolate=Linear","MultiX=Average","Skip=True","Sort=True")</f>
        <v>13.374697652580142</v>
      </c>
    </row>
    <row r="2036" spans="16:21" x14ac:dyDescent="0.25">
      <c r="P2036" s="10">
        <v>37476</v>
      </c>
      <c r="Q2036">
        <v>7.6791280000000004</v>
      </c>
      <c r="S2036" s="42">
        <f t="shared" ca="1" si="37"/>
        <v>48056</v>
      </c>
      <c r="T2036" s="43">
        <f ca="1">_xll.BInterpol('Base CDI'!$H$4:$H$28,'Base CDI'!$J$4:$J$29,S2036,"Cubic","Extrapolate=Linear","MultiX=Average","Skip=True","Sort=True")</f>
        <v>13.369464770405244</v>
      </c>
      <c r="U2036" s="43">
        <f ca="1">_xll.BInterpol('Base CDI'!$H$4:$H$28,'Base CDI'!$I$4:$I$29,S2036,"Cubic","Extrapolate=Linear","MultiX=Average","Skip=True","Sort=True")</f>
        <v>13.374997619290664</v>
      </c>
    </row>
    <row r="2037" spans="16:21" x14ac:dyDescent="0.25">
      <c r="P2037" s="10">
        <v>37477</v>
      </c>
      <c r="Q2037">
        <v>7.684145</v>
      </c>
      <c r="S2037" s="42">
        <f t="shared" ca="1" si="37"/>
        <v>48057</v>
      </c>
      <c r="T2037" s="43">
        <f ca="1">_xll.BInterpol('Base CDI'!$H$4:$H$28,'Base CDI'!$J$4:$J$29,S2037,"Cubic","Extrapolate=Linear","MultiX=Average","Skip=True","Sort=True")</f>
        <v>13.369750429360669</v>
      </c>
      <c r="U2037" s="43">
        <f ca="1">_xll.BInterpol('Base CDI'!$H$4:$H$28,'Base CDI'!$I$4:$I$29,S2037,"Cubic","Extrapolate=Linear","MultiX=Average","Skip=True","Sort=True")</f>
        <v>13.375297209834251</v>
      </c>
    </row>
    <row r="2038" spans="16:21" x14ac:dyDescent="0.25">
      <c r="P2038" s="10">
        <v>37480</v>
      </c>
      <c r="Q2038">
        <v>7.6891660000000002</v>
      </c>
      <c r="S2038" s="42">
        <f t="shared" ca="1" si="37"/>
        <v>48058</v>
      </c>
      <c r="T2038" s="43">
        <f ca="1">_xll.BInterpol('Base CDI'!$H$4:$H$28,'Base CDI'!$J$4:$J$29,S2038,"Cubic","Extrapolate=Linear","MultiX=Average","Skip=True","Sort=True")</f>
        <v>13.370035815855756</v>
      </c>
      <c r="U2038" s="43">
        <f ca="1">_xll.BInterpol('Base CDI'!$H$4:$H$28,'Base CDI'!$I$4:$I$29,S2038,"Cubic","Extrapolate=Linear","MultiX=Average","Skip=True","Sort=True")</f>
        <v>13.375596424390535</v>
      </c>
    </row>
    <row r="2039" spans="16:21" x14ac:dyDescent="0.25">
      <c r="P2039" s="10">
        <v>37481</v>
      </c>
      <c r="Q2039">
        <v>7.6941759999999997</v>
      </c>
      <c r="S2039" s="42">
        <f t="shared" ca="1" si="37"/>
        <v>48059</v>
      </c>
      <c r="T2039" s="43">
        <f ca="1">_xll.BInterpol('Base CDI'!$H$4:$H$28,'Base CDI'!$J$4:$J$29,S2039,"Cubic","Extrapolate=Linear","MultiX=Average","Skip=True","Sort=True")</f>
        <v>13.370320929761904</v>
      </c>
      <c r="U2039" s="43">
        <f ca="1">_xll.BInterpol('Base CDI'!$H$4:$H$28,'Base CDI'!$I$4:$I$29,S2039,"Cubic","Extrapolate=Linear","MultiX=Average","Skip=True","Sort=True")</f>
        <v>13.375895263139146</v>
      </c>
    </row>
    <row r="2040" spans="16:21" x14ac:dyDescent="0.25">
      <c r="P2040" s="10">
        <v>37482</v>
      </c>
      <c r="Q2040">
        <v>7.6992050000000001</v>
      </c>
      <c r="S2040" s="42">
        <f t="shared" ca="1" si="37"/>
        <v>48060</v>
      </c>
      <c r="T2040" s="43">
        <f ca="1">_xll.BInterpol('Base CDI'!$H$4:$H$28,'Base CDI'!$J$4:$J$29,S2040,"Cubic","Extrapolate=Linear","MultiX=Average","Skip=True","Sort=True")</f>
        <v>13.370605770950517</v>
      </c>
      <c r="U2040" s="43">
        <f ca="1">_xll.BInterpol('Base CDI'!$H$4:$H$28,'Base CDI'!$I$4:$I$29,S2040,"Cubic","Extrapolate=Linear","MultiX=Average","Skip=True","Sort=True")</f>
        <v>13.376193726259718</v>
      </c>
    </row>
    <row r="2041" spans="16:21" x14ac:dyDescent="0.25">
      <c r="P2041" s="10">
        <v>37483</v>
      </c>
      <c r="Q2041">
        <v>7.7042250000000001</v>
      </c>
      <c r="S2041" s="42">
        <f t="shared" ca="1" si="37"/>
        <v>48061</v>
      </c>
      <c r="T2041" s="43">
        <f ca="1">_xll.BInterpol('Base CDI'!$H$4:$H$28,'Base CDI'!$J$4:$J$29,S2041,"Cubic","Extrapolate=Linear","MultiX=Average","Skip=True","Sort=True")</f>
        <v>13.370890339292997</v>
      </c>
      <c r="U2041" s="43">
        <f ca="1">_xll.BInterpol('Base CDI'!$H$4:$H$28,'Base CDI'!$I$4:$I$29,S2041,"Cubic","Extrapolate=Linear","MultiX=Average","Skip=True","Sort=True")</f>
        <v>13.376491813931883</v>
      </c>
    </row>
    <row r="2042" spans="16:21" x14ac:dyDescent="0.25">
      <c r="P2042" s="10">
        <v>37484</v>
      </c>
      <c r="Q2042">
        <v>7.7092499999999999</v>
      </c>
      <c r="S2042" s="42">
        <f t="shared" ca="1" si="37"/>
        <v>48062</v>
      </c>
      <c r="T2042" s="43">
        <f ca="1">_xll.BInterpol('Base CDI'!$H$4:$H$28,'Base CDI'!$J$4:$J$29,S2042,"Cubic","Extrapolate=Linear","MultiX=Average","Skip=True","Sort=True")</f>
        <v>13.371174634660742</v>
      </c>
      <c r="U2042" s="43">
        <f ca="1">_xll.BInterpol('Base CDI'!$H$4:$H$28,'Base CDI'!$I$4:$I$29,S2042,"Cubic","Extrapolate=Linear","MultiX=Average","Skip=True","Sort=True")</f>
        <v>13.376789526335271</v>
      </c>
    </row>
    <row r="2043" spans="16:21" x14ac:dyDescent="0.25">
      <c r="P2043" s="10">
        <v>37487</v>
      </c>
      <c r="Q2043">
        <v>7.7142840000000001</v>
      </c>
      <c r="S2043" s="42">
        <f t="shared" ca="1" si="37"/>
        <v>48063</v>
      </c>
      <c r="T2043" s="43">
        <f ca="1">_xll.BInterpol('Base CDI'!$H$4:$H$28,'Base CDI'!$J$4:$J$29,S2043,"Cubic","Extrapolate=Linear","MultiX=Average","Skip=True","Sort=True")</f>
        <v>13.371458656925157</v>
      </c>
      <c r="U2043" s="43">
        <f ca="1">_xll.BInterpol('Base CDI'!$H$4:$H$28,'Base CDI'!$I$4:$I$29,S2043,"Cubic","Extrapolate=Linear","MultiX=Average","Skip=True","Sort=True")</f>
        <v>13.377086863649515</v>
      </c>
    </row>
    <row r="2044" spans="16:21" x14ac:dyDescent="0.25">
      <c r="P2044" s="10">
        <v>37488</v>
      </c>
      <c r="Q2044">
        <v>7.7193240000000003</v>
      </c>
      <c r="S2044" s="42">
        <f t="shared" ca="1" si="37"/>
        <v>48064</v>
      </c>
      <c r="T2044" s="43">
        <f ca="1">_xll.BInterpol('Base CDI'!$H$4:$H$28,'Base CDI'!$J$4:$J$29,S2044,"Cubic","Extrapolate=Linear","MultiX=Average","Skip=True","Sort=True")</f>
        <v>13.371742405957642</v>
      </c>
      <c r="U2044" s="43">
        <f ca="1">_xll.BInterpol('Base CDI'!$H$4:$H$28,'Base CDI'!$I$4:$I$29,S2044,"Cubic","Extrapolate=Linear","MultiX=Average","Skip=True","Sort=True")</f>
        <v>13.377383826054247</v>
      </c>
    </row>
    <row r="2045" spans="16:21" x14ac:dyDescent="0.25">
      <c r="P2045" s="10">
        <v>37489</v>
      </c>
      <c r="Q2045">
        <v>7.7243680000000001</v>
      </c>
      <c r="S2045" s="42">
        <f t="shared" ca="1" si="37"/>
        <v>48065</v>
      </c>
      <c r="T2045" s="43">
        <f ca="1">_xll.BInterpol('Base CDI'!$H$4:$H$28,'Base CDI'!$J$4:$J$29,S2045,"Cubic","Extrapolate=Linear","MultiX=Average","Skip=True","Sort=True")</f>
        <v>13.3720258816296</v>
      </c>
      <c r="U2045" s="43">
        <f ca="1">_xll.BInterpol('Base CDI'!$H$4:$H$28,'Base CDI'!$I$4:$I$29,S2045,"Cubic","Extrapolate=Linear","MultiX=Average","Skip=True","Sort=True")</f>
        <v>13.377680413729101</v>
      </c>
    </row>
    <row r="2046" spans="16:21" x14ac:dyDescent="0.25">
      <c r="P2046" s="10">
        <v>37490</v>
      </c>
      <c r="Q2046">
        <v>7.7294140000000002</v>
      </c>
      <c r="S2046" s="42">
        <f t="shared" ca="1" si="37"/>
        <v>48066</v>
      </c>
      <c r="T2046" s="43">
        <f ca="1">_xll.BInterpol('Base CDI'!$H$4:$H$28,'Base CDI'!$J$4:$J$29,S2046,"Cubic","Extrapolate=Linear","MultiX=Average","Skip=True","Sort=True")</f>
        <v>13.37230908381243</v>
      </c>
      <c r="U2046" s="43">
        <f ca="1">_xll.BInterpol('Base CDI'!$H$4:$H$28,'Base CDI'!$I$4:$I$29,S2046,"Cubic","Extrapolate=Linear","MultiX=Average","Skip=True","Sort=True")</f>
        <v>13.377976626853703</v>
      </c>
    </row>
    <row r="2047" spans="16:21" x14ac:dyDescent="0.25">
      <c r="P2047" s="10">
        <v>37491</v>
      </c>
      <c r="Q2047">
        <v>7.734432</v>
      </c>
      <c r="S2047" s="42">
        <f t="shared" ca="1" si="37"/>
        <v>48067</v>
      </c>
      <c r="T2047" s="43">
        <f ca="1">_xll.BInterpol('Base CDI'!$H$4:$H$28,'Base CDI'!$J$4:$J$29,S2047,"Cubic","Extrapolate=Linear","MultiX=Average","Skip=True","Sort=True")</f>
        <v>13.372592012377538</v>
      </c>
      <c r="U2047" s="43">
        <f ca="1">_xll.BInterpol('Base CDI'!$H$4:$H$28,'Base CDI'!$I$4:$I$29,S2047,"Cubic","Extrapolate=Linear","MultiX=Average","Skip=True","Sort=True")</f>
        <v>13.378272465607692</v>
      </c>
    </row>
    <row r="2048" spans="16:21" x14ac:dyDescent="0.25">
      <c r="P2048" s="10">
        <v>37494</v>
      </c>
      <c r="Q2048">
        <v>7.7394670000000003</v>
      </c>
      <c r="S2048" s="42">
        <f t="shared" ca="1" si="37"/>
        <v>48068</v>
      </c>
      <c r="T2048" s="43">
        <f ca="1">_xll.BInterpol('Base CDI'!$H$4:$H$28,'Base CDI'!$J$4:$J$29,S2048,"Cubic","Extrapolate=Linear","MultiX=Average","Skip=True","Sort=True")</f>
        <v>13.372874667196323</v>
      </c>
      <c r="U2048" s="43">
        <f ca="1">_xll.BInterpol('Base CDI'!$H$4:$H$28,'Base CDI'!$I$4:$I$29,S2048,"Cubic","Extrapolate=Linear","MultiX=Average","Skip=True","Sort=True")</f>
        <v>13.378567930170696</v>
      </c>
    </row>
    <row r="2049" spans="16:21" x14ac:dyDescent="0.25">
      <c r="P2049" s="10">
        <v>37495</v>
      </c>
      <c r="Q2049">
        <v>7.7445130000000004</v>
      </c>
      <c r="S2049" s="42">
        <f t="shared" ca="1" si="37"/>
        <v>48069</v>
      </c>
      <c r="T2049" s="43">
        <f ca="1">_xll.BInterpol('Base CDI'!$H$4:$H$28,'Base CDI'!$J$4:$J$29,S2049,"Cubic","Extrapolate=Linear","MultiX=Average","Skip=True","Sort=True")</f>
        <v>13.373157048140184</v>
      </c>
      <c r="U2049" s="43">
        <f ca="1">_xll.BInterpol('Base CDI'!$H$4:$H$28,'Base CDI'!$I$4:$I$29,S2049,"Cubic","Extrapolate=Linear","MultiX=Average","Skip=True","Sort=True")</f>
        <v>13.378863020722347</v>
      </c>
    </row>
    <row r="2050" spans="16:21" x14ac:dyDescent="0.25">
      <c r="P2050" s="10">
        <v>37496</v>
      </c>
      <c r="Q2050">
        <v>7.749568</v>
      </c>
      <c r="S2050" s="42">
        <f t="shared" ca="1" si="37"/>
        <v>48070</v>
      </c>
      <c r="T2050" s="43">
        <f ca="1">_xll.BInterpol('Base CDI'!$H$4:$H$28,'Base CDI'!$J$4:$J$29,S2050,"Cubic","Extrapolate=Linear","MultiX=Average","Skip=True","Sort=True")</f>
        <v>13.373439155080527</v>
      </c>
      <c r="U2050" s="43">
        <f ca="1">_xll.BInterpol('Base CDI'!$H$4:$H$28,'Base CDI'!$I$4:$I$29,S2050,"Cubic","Extrapolate=Linear","MultiX=Average","Skip=True","Sort=True")</f>
        <v>13.379157737442279</v>
      </c>
    </row>
    <row r="2051" spans="16:21" x14ac:dyDescent="0.25">
      <c r="P2051" s="10">
        <v>37497</v>
      </c>
      <c r="Q2051">
        <v>7.7546280000000003</v>
      </c>
      <c r="S2051" s="42">
        <f t="shared" ca="1" si="37"/>
        <v>48071</v>
      </c>
      <c r="T2051" s="43">
        <f ca="1">_xll.BInterpol('Base CDI'!$H$4:$H$28,'Base CDI'!$J$4:$J$29,S2051,"Cubic","Extrapolate=Linear","MultiX=Average","Skip=True","Sort=True")</f>
        <v>13.373720987888754</v>
      </c>
      <c r="U2051" s="43">
        <f ca="1">_xll.BInterpol('Base CDI'!$H$4:$H$28,'Base CDI'!$I$4:$I$29,S2051,"Cubic","Extrapolate=Linear","MultiX=Average","Skip=True","Sort=True")</f>
        <v>13.379452080510124</v>
      </c>
    </row>
    <row r="2052" spans="16:21" x14ac:dyDescent="0.25">
      <c r="P2052" s="10">
        <v>37498</v>
      </c>
      <c r="Q2052">
        <v>7.7596910000000001</v>
      </c>
      <c r="S2052" s="42">
        <f t="shared" ca="1" si="37"/>
        <v>48072</v>
      </c>
      <c r="T2052" s="43">
        <f ca="1">_xll.BInterpol('Base CDI'!$H$4:$H$28,'Base CDI'!$J$4:$J$29,S2052,"Cubic","Extrapolate=Linear","MultiX=Average","Skip=True","Sort=True")</f>
        <v>13.374002546436262</v>
      </c>
      <c r="U2052" s="43">
        <f ca="1">_xll.BInterpol('Base CDI'!$H$4:$H$28,'Base CDI'!$I$4:$I$29,S2052,"Cubic","Extrapolate=Linear","MultiX=Average","Skip=True","Sort=True")</f>
        <v>13.37974605010551</v>
      </c>
    </row>
    <row r="2053" spans="16:21" x14ac:dyDescent="0.25">
      <c r="P2053" s="10">
        <v>37501</v>
      </c>
      <c r="Q2053">
        <v>7.7647560000000002</v>
      </c>
      <c r="S2053" s="42">
        <f t="shared" ca="1" si="37"/>
        <v>48073</v>
      </c>
      <c r="T2053" s="43">
        <f ca="1">_xll.BInterpol('Base CDI'!$H$4:$H$28,'Base CDI'!$J$4:$J$29,S2053,"Cubic","Extrapolate=Linear","MultiX=Average","Skip=True","Sort=True")</f>
        <v>13.374283830594457</v>
      </c>
      <c r="U2053" s="43">
        <f ca="1">_xll.BInterpol('Base CDI'!$H$4:$H$28,'Base CDI'!$I$4:$I$29,S2053,"Cubic","Extrapolate=Linear","MultiX=Average","Skip=True","Sort=True")</f>
        <v>13.380039646408072</v>
      </c>
    </row>
    <row r="2054" spans="16:21" x14ac:dyDescent="0.25">
      <c r="P2054" s="10">
        <v>37502</v>
      </c>
      <c r="Q2054">
        <v>7.7698340000000004</v>
      </c>
      <c r="S2054" s="42">
        <f t="shared" ca="1" si="37"/>
        <v>48074</v>
      </c>
      <c r="T2054" s="43">
        <f ca="1">_xll.BInterpol('Base CDI'!$H$4:$H$28,'Base CDI'!$J$4:$J$29,S2054,"Cubic","Extrapolate=Linear","MultiX=Average","Skip=True","Sort=True")</f>
        <v>13.374564840234738</v>
      </c>
      <c r="U2054" s="43">
        <f ca="1">_xll.BInterpol('Base CDI'!$H$4:$H$28,'Base CDI'!$I$4:$I$29,S2054,"Cubic","Extrapolate=Linear","MultiX=Average","Skip=True","Sort=True")</f>
        <v>13.380332869597442</v>
      </c>
    </row>
    <row r="2055" spans="16:21" x14ac:dyDescent="0.25">
      <c r="P2055" s="10">
        <v>37503</v>
      </c>
      <c r="Q2055">
        <v>7.7749180000000004</v>
      </c>
      <c r="S2055" s="42">
        <f t="shared" ca="1" si="37"/>
        <v>48075</v>
      </c>
      <c r="T2055" s="43">
        <f ca="1">_xll.BInterpol('Base CDI'!$H$4:$H$28,'Base CDI'!$J$4:$J$29,S2055,"Cubic","Extrapolate=Linear","MultiX=Average","Skip=True","Sort=True")</f>
        <v>13.374845575228509</v>
      </c>
      <c r="U2055" s="43">
        <f ca="1">_xll.BInterpol('Base CDI'!$H$4:$H$28,'Base CDI'!$I$4:$I$29,S2055,"Cubic","Extrapolate=Linear","MultiX=Average","Skip=True","Sort=True")</f>
        <v>13.380625719853251</v>
      </c>
    </row>
    <row r="2056" spans="16:21" x14ac:dyDescent="0.25">
      <c r="P2056" s="10">
        <v>37504</v>
      </c>
      <c r="Q2056">
        <v>7.7799889999999996</v>
      </c>
      <c r="S2056" s="42">
        <f t="shared" ca="1" si="37"/>
        <v>48076</v>
      </c>
      <c r="T2056" s="43">
        <f ca="1">_xll.BInterpol('Base CDI'!$H$4:$H$28,'Base CDI'!$J$4:$J$29,S2056,"Cubic","Extrapolate=Linear","MultiX=Average","Skip=True","Sort=True")</f>
        <v>13.375126035447169</v>
      </c>
      <c r="U2056" s="43">
        <f ca="1">_xll.BInterpol('Base CDI'!$H$4:$H$28,'Base CDI'!$I$4:$I$29,S2056,"Cubic","Extrapolate=Linear","MultiX=Average","Skip=True","Sort=True")</f>
        <v>13.380918197355133</v>
      </c>
    </row>
    <row r="2057" spans="16:21" x14ac:dyDescent="0.25">
      <c r="P2057" s="10">
        <v>37505</v>
      </c>
      <c r="Q2057">
        <v>7.785069</v>
      </c>
      <c r="S2057" s="42">
        <f t="shared" ca="1" si="37"/>
        <v>48077</v>
      </c>
      <c r="T2057" s="43">
        <f ca="1">_xll.BInterpol('Base CDI'!$H$4:$H$28,'Base CDI'!$J$4:$J$29,S2057,"Cubic","Extrapolate=Linear","MultiX=Average","Skip=True","Sort=True")</f>
        <v>13.375406220762121</v>
      </c>
      <c r="U2057" s="43">
        <f ca="1">_xll.BInterpol('Base CDI'!$H$4:$H$28,'Base CDI'!$I$4:$I$29,S2057,"Cubic","Extrapolate=Linear","MultiX=Average","Skip=True","Sort=True")</f>
        <v>13.381210302282717</v>
      </c>
    </row>
    <row r="2058" spans="16:21" x14ac:dyDescent="0.25">
      <c r="P2058" s="10">
        <v>37508</v>
      </c>
      <c r="Q2058">
        <v>7.7901509999999998</v>
      </c>
      <c r="S2058" s="42">
        <f t="shared" ca="1" si="37"/>
        <v>48078</v>
      </c>
      <c r="T2058" s="43">
        <f ca="1">_xll.BInterpol('Base CDI'!$H$4:$H$28,'Base CDI'!$J$4:$J$29,S2058,"Cubic","Extrapolate=Linear","MultiX=Average","Skip=True","Sort=True")</f>
        <v>13.375686131044766</v>
      </c>
      <c r="U2058" s="43">
        <f ca="1">_xll.BInterpol('Base CDI'!$H$4:$H$28,'Base CDI'!$I$4:$I$29,S2058,"Cubic","Extrapolate=Linear","MultiX=Average","Skip=True","Sort=True")</f>
        <v>13.381502034815638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8">S2058+1</f>
        <v>48079</v>
      </c>
      <c r="T2059" s="43">
        <f ca="1">_xll.BInterpol('Base CDI'!$H$4:$H$28,'Base CDI'!$J$4:$J$29,S2059,"Cubic","Extrapolate=Linear","MultiX=Average","Skip=True","Sort=True")</f>
        <v>13.375965766166507</v>
      </c>
      <c r="U2059" s="43">
        <f ca="1">_xll.BInterpol('Base CDI'!$H$4:$H$28,'Base CDI'!$I$4:$I$29,S2059,"Cubic","Extrapolate=Linear","MultiX=Average","Skip=True","Sort=True")</f>
        <v>13.381793395133524</v>
      </c>
    </row>
    <row r="2060" spans="16:21" x14ac:dyDescent="0.25">
      <c r="P2060" s="10">
        <v>37510</v>
      </c>
      <c r="Q2060">
        <v>7.8003299999999998</v>
      </c>
      <c r="S2060" s="42">
        <f t="shared" ca="1" si="38"/>
        <v>48080</v>
      </c>
      <c r="T2060" s="43">
        <f ca="1">_xll.BInterpol('Base CDI'!$H$4:$H$28,'Base CDI'!$J$4:$J$29,S2060,"Cubic","Extrapolate=Linear","MultiX=Average","Skip=True","Sort=True")</f>
        <v>13.376245125998745</v>
      </c>
      <c r="U2060" s="43">
        <f ca="1">_xll.BInterpol('Base CDI'!$H$4:$H$28,'Base CDI'!$I$4:$I$29,S2060,"Cubic","Extrapolate=Linear","MultiX=Average","Skip=True","Sort=True")</f>
        <v>13.382084383416011</v>
      </c>
    </row>
    <row r="2061" spans="16:21" x14ac:dyDescent="0.25">
      <c r="P2061" s="10">
        <v>37511</v>
      </c>
      <c r="Q2061">
        <v>7.8054259999999998</v>
      </c>
      <c r="S2061" s="42">
        <f t="shared" ca="1" si="38"/>
        <v>48081</v>
      </c>
      <c r="T2061" s="43">
        <f ca="1">_xll.BInterpol('Base CDI'!$H$4:$H$28,'Base CDI'!$J$4:$J$29,S2061,"Cubic","Extrapolate=Linear","MultiX=Average","Skip=True","Sort=True")</f>
        <v>13.37652421041288</v>
      </c>
      <c r="U2061" s="43">
        <f ca="1">_xll.BInterpol('Base CDI'!$H$4:$H$28,'Base CDI'!$I$4:$I$29,S2061,"Cubic","Extrapolate=Linear","MultiX=Average","Skip=True","Sort=True")</f>
        <v>13.382374999842728</v>
      </c>
    </row>
    <row r="2062" spans="16:21" x14ac:dyDescent="0.25">
      <c r="P2062" s="10">
        <v>37512</v>
      </c>
      <c r="Q2062">
        <v>7.8105229999999999</v>
      </c>
      <c r="S2062" s="42">
        <f t="shared" ca="1" si="38"/>
        <v>48082</v>
      </c>
      <c r="T2062" s="43">
        <f ca="1">_xll.BInterpol('Base CDI'!$H$4:$H$28,'Base CDI'!$J$4:$J$29,S2062,"Cubic","Extrapolate=Linear","MultiX=Average","Skip=True","Sort=True")</f>
        <v>13.376803019280317</v>
      </c>
      <c r="U2062" s="43">
        <f ca="1">_xll.BInterpol('Base CDI'!$H$4:$H$28,'Base CDI'!$I$4:$I$29,S2062,"Cubic","Extrapolate=Linear","MultiX=Average","Skip=True","Sort=True")</f>
        <v>13.382665244593309</v>
      </c>
    </row>
    <row r="2063" spans="16:21" x14ac:dyDescent="0.25">
      <c r="P2063" s="10">
        <v>37515</v>
      </c>
      <c r="Q2063">
        <v>7.8156230000000004</v>
      </c>
      <c r="S2063" s="42">
        <f t="shared" ca="1" si="38"/>
        <v>48083</v>
      </c>
      <c r="T2063" s="43">
        <f ca="1">_xll.BInterpol('Base CDI'!$H$4:$H$28,'Base CDI'!$J$4:$J$29,S2063,"Cubic","Extrapolate=Linear","MultiX=Average","Skip=True","Sort=True")</f>
        <v>13.377081552472454</v>
      </c>
      <c r="U2063" s="43">
        <f ca="1">_xll.BInterpol('Base CDI'!$H$4:$H$28,'Base CDI'!$I$4:$I$29,S2063,"Cubic","Extrapolate=Linear","MultiX=Average","Skip=True","Sort=True")</f>
        <v>13.382955117847384</v>
      </c>
    </row>
    <row r="2064" spans="16:21" x14ac:dyDescent="0.25">
      <c r="P2064" s="10">
        <v>37516</v>
      </c>
      <c r="Q2064">
        <v>7.820729</v>
      </c>
      <c r="S2064" s="42">
        <f t="shared" ca="1" si="38"/>
        <v>48084</v>
      </c>
      <c r="T2064" s="43">
        <f ca="1">_xll.BInterpol('Base CDI'!$H$4:$H$28,'Base CDI'!$J$4:$J$29,S2064,"Cubic","Extrapolate=Linear","MultiX=Average","Skip=True","Sort=True")</f>
        <v>13.377359809860696</v>
      </c>
      <c r="U2064" s="43">
        <f ca="1">_xll.BInterpol('Base CDI'!$H$4:$H$28,'Base CDI'!$I$4:$I$29,S2064,"Cubic","Extrapolate=Linear","MultiX=Average","Skip=True","Sort=True")</f>
        <v>13.383244619784588</v>
      </c>
    </row>
    <row r="2065" spans="16:21" x14ac:dyDescent="0.25">
      <c r="P2065" s="10">
        <v>37517</v>
      </c>
      <c r="Q2065">
        <v>7.8258359999999998</v>
      </c>
      <c r="S2065" s="42">
        <f t="shared" ca="1" si="38"/>
        <v>48085</v>
      </c>
      <c r="T2065" s="43">
        <f ca="1">_xll.BInterpol('Base CDI'!$H$4:$H$28,'Base CDI'!$J$4:$J$29,S2065,"Cubic","Extrapolate=Linear","MultiX=Average","Skip=True","Sort=True")</f>
        <v>13.377637791316442</v>
      </c>
      <c r="U2065" s="43">
        <f ca="1">_xll.BInterpol('Base CDI'!$H$4:$H$28,'Base CDI'!$I$4:$I$29,S2065,"Cubic","Extrapolate=Linear","MultiX=Average","Skip=True","Sort=True")</f>
        <v>13.383533750584549</v>
      </c>
    </row>
    <row r="2066" spans="16:21" x14ac:dyDescent="0.25">
      <c r="P2066" s="10">
        <v>37518</v>
      </c>
      <c r="Q2066">
        <v>7.8309509999999998</v>
      </c>
      <c r="S2066" s="42">
        <f t="shared" ca="1" si="38"/>
        <v>48086</v>
      </c>
      <c r="T2066" s="43">
        <f ca="1">_xll.BInterpol('Base CDI'!$H$4:$H$28,'Base CDI'!$J$4:$J$29,S2066,"Cubic","Extrapolate=Linear","MultiX=Average","Skip=True","Sort=True")</f>
        <v>13.377915496711093</v>
      </c>
      <c r="U2066" s="43">
        <f ca="1">_xll.BInterpol('Base CDI'!$H$4:$H$28,'Base CDI'!$I$4:$I$29,S2066,"Cubic","Extrapolate=Linear","MultiX=Average","Skip=True","Sort=True")</f>
        <v>13.383822510426901</v>
      </c>
    </row>
    <row r="2067" spans="16:21" x14ac:dyDescent="0.25">
      <c r="P2067" s="10">
        <v>37519</v>
      </c>
      <c r="Q2067">
        <v>7.836068</v>
      </c>
      <c r="S2067" s="42">
        <f t="shared" ca="1" si="38"/>
        <v>48087</v>
      </c>
      <c r="T2067" s="43">
        <f ca="1">_xll.BInterpol('Base CDI'!$H$4:$H$28,'Base CDI'!$J$4:$J$29,S2067,"Cubic","Extrapolate=Linear","MultiX=Average","Skip=True","Sort=True")</f>
        <v>13.378192925916055</v>
      </c>
      <c r="U2067" s="43">
        <f ca="1">_xll.BInterpol('Base CDI'!$H$4:$H$28,'Base CDI'!$I$4:$I$29,S2067,"Cubic","Extrapolate=Linear","MultiX=Average","Skip=True","Sort=True")</f>
        <v>13.384110899491278</v>
      </c>
    </row>
    <row r="2068" spans="16:21" x14ac:dyDescent="0.25">
      <c r="P2068" s="10">
        <v>37522</v>
      </c>
      <c r="Q2068">
        <v>7.8411869999999997</v>
      </c>
      <c r="S2068" s="42">
        <f t="shared" ca="1" si="38"/>
        <v>48088</v>
      </c>
      <c r="T2068" s="43">
        <f ca="1">_xll.BInterpol('Base CDI'!$H$4:$H$28,'Base CDI'!$J$4:$J$29,S2068,"Cubic","Extrapolate=Linear","MultiX=Average","Skip=True","Sort=True")</f>
        <v>13.378470078802724</v>
      </c>
      <c r="U2068" s="43">
        <f ca="1">_xll.BInterpol('Base CDI'!$H$4:$H$28,'Base CDI'!$I$4:$I$29,S2068,"Cubic","Extrapolate=Linear","MultiX=Average","Skip=True","Sort=True")</f>
        <v>13.384398917957308</v>
      </c>
    </row>
    <row r="2069" spans="16:21" x14ac:dyDescent="0.25">
      <c r="P2069" s="10">
        <v>37523</v>
      </c>
      <c r="Q2069">
        <v>7.8463130000000003</v>
      </c>
      <c r="S2069" s="42">
        <f t="shared" ca="1" si="38"/>
        <v>48089</v>
      </c>
      <c r="T2069" s="43">
        <f ca="1">_xll.BInterpol('Base CDI'!$H$4:$H$28,'Base CDI'!$J$4:$J$29,S2069,"Cubic","Extrapolate=Linear","MultiX=Average","Skip=True","Sort=True")</f>
        <v>13.378746955242507</v>
      </c>
      <c r="U2069" s="43">
        <f ca="1">_xll.BInterpol('Base CDI'!$H$4:$H$28,'Base CDI'!$I$4:$I$29,S2069,"Cubic","Extrapolate=Linear","MultiX=Average","Skip=True","Sort=True")</f>
        <v>13.384686566004625</v>
      </c>
    </row>
    <row r="2070" spans="16:21" x14ac:dyDescent="0.25">
      <c r="P2070" s="10">
        <v>37524</v>
      </c>
      <c r="Q2070">
        <v>7.8514330000000001</v>
      </c>
      <c r="S2070" s="42">
        <f t="shared" ca="1" si="38"/>
        <v>48090</v>
      </c>
      <c r="T2070" s="43">
        <f ca="1">_xll.BInterpol('Base CDI'!$H$4:$H$28,'Base CDI'!$J$4:$J$29,S2070,"Cubic","Extrapolate=Linear","MultiX=Average","Skip=True","Sort=True")</f>
        <v>13.379023555106802</v>
      </c>
      <c r="U2070" s="43">
        <f ca="1">_xll.BInterpol('Base CDI'!$H$4:$H$28,'Base CDI'!$I$4:$I$29,S2070,"Cubic","Extrapolate=Linear","MultiX=Average","Skip=True","Sort=True")</f>
        <v>13.384973843812862</v>
      </c>
    </row>
    <row r="2071" spans="16:21" x14ac:dyDescent="0.25">
      <c r="P2071" s="10">
        <v>37525</v>
      </c>
      <c r="Q2071">
        <v>7.85656</v>
      </c>
      <c r="S2071" s="42">
        <f t="shared" ca="1" si="38"/>
        <v>48091</v>
      </c>
      <c r="T2071" s="43">
        <f ca="1">_xll.BInterpol('Base CDI'!$H$4:$H$28,'Base CDI'!$J$4:$J$29,S2071,"Cubic","Extrapolate=Linear","MultiX=Average","Skip=True","Sort=True")</f>
        <v>13.379299878267013</v>
      </c>
      <c r="U2071" s="43">
        <f ca="1">_xll.BInterpol('Base CDI'!$H$4:$H$28,'Base CDI'!$I$4:$I$29,S2071,"Cubic","Extrapolate=Linear","MultiX=Average","Skip=True","Sort=True")</f>
        <v>13.385260751561649</v>
      </c>
    </row>
    <row r="2072" spans="16:21" x14ac:dyDescent="0.25">
      <c r="P2072" s="10">
        <v>37526</v>
      </c>
      <c r="Q2072">
        <v>7.8616900000000003</v>
      </c>
      <c r="S2072" s="42">
        <f t="shared" ca="1" si="38"/>
        <v>48092</v>
      </c>
      <c r="T2072" s="43">
        <f ca="1">_xll.BInterpol('Base CDI'!$H$4:$H$28,'Base CDI'!$J$4:$J$29,S2072,"Cubic","Extrapolate=Linear","MultiX=Average","Skip=True","Sort=True")</f>
        <v>13.379575924594539</v>
      </c>
      <c r="U2072" s="43">
        <f ca="1">_xll.BInterpol('Base CDI'!$H$4:$H$28,'Base CDI'!$I$4:$I$29,S2072,"Cubic","Extrapolate=Linear","MultiX=Average","Skip=True","Sort=True")</f>
        <v>13.385547289430619</v>
      </c>
    </row>
    <row r="2073" spans="16:21" x14ac:dyDescent="0.25">
      <c r="P2073" s="10">
        <v>37529</v>
      </c>
      <c r="Q2073">
        <v>7.8668269999999998</v>
      </c>
      <c r="S2073" s="42">
        <f t="shared" ca="1" si="38"/>
        <v>48093</v>
      </c>
      <c r="T2073" s="43">
        <f ca="1">_xll.BInterpol('Base CDI'!$H$4:$H$28,'Base CDI'!$J$4:$J$29,S2073,"Cubic","Extrapolate=Linear","MultiX=Average","Skip=True","Sort=True")</f>
        <v>13.379851693960783</v>
      </c>
      <c r="U2073" s="43">
        <f ca="1">_xll.BInterpol('Base CDI'!$H$4:$H$28,'Base CDI'!$I$4:$I$29,S2073,"Cubic","Extrapolate=Linear","MultiX=Average","Skip=True","Sort=True")</f>
        <v>13.385833457599402</v>
      </c>
    </row>
    <row r="2074" spans="16:21" x14ac:dyDescent="0.25">
      <c r="P2074" s="10">
        <v>37530</v>
      </c>
      <c r="Q2074">
        <v>7.8719679999999999</v>
      </c>
      <c r="S2074" s="42">
        <f t="shared" ca="1" si="38"/>
        <v>48094</v>
      </c>
      <c r="T2074" s="43">
        <f ca="1">_xll.BInterpol('Base CDI'!$H$4:$H$28,'Base CDI'!$J$4:$J$29,S2074,"Cubic","Extrapolate=Linear","MultiX=Average","Skip=True","Sort=True")</f>
        <v>13.380127186237146</v>
      </c>
      <c r="U2074" s="43">
        <f ca="1">_xll.BInterpol('Base CDI'!$H$4:$H$28,'Base CDI'!$I$4:$I$29,S2074,"Cubic","Extrapolate=Linear","MultiX=Average","Skip=True","Sort=True")</f>
        <v>13.386119256247634</v>
      </c>
    </row>
    <row r="2075" spans="16:21" x14ac:dyDescent="0.25">
      <c r="P2075" s="10">
        <v>37531</v>
      </c>
      <c r="Q2075">
        <v>7.8771110000000002</v>
      </c>
      <c r="S2075" s="42">
        <f t="shared" ca="1" si="38"/>
        <v>48095</v>
      </c>
      <c r="T2075" s="43">
        <f ca="1">_xll.BInterpol('Base CDI'!$H$4:$H$28,'Base CDI'!$J$4:$J$29,S2075,"Cubic","Extrapolate=Linear","MultiX=Average","Skip=True","Sort=True")</f>
        <v>13.380402401295033</v>
      </c>
      <c r="U2075" s="43">
        <f ca="1">_xll.BInterpol('Base CDI'!$H$4:$H$28,'Base CDI'!$I$4:$I$29,S2075,"Cubic","Extrapolate=Linear","MultiX=Average","Skip=True","Sort=True")</f>
        <v>13.386404685554943</v>
      </c>
    </row>
    <row r="2076" spans="16:21" x14ac:dyDescent="0.25">
      <c r="P2076" s="10">
        <v>37532</v>
      </c>
      <c r="Q2076">
        <v>7.8822599999999996</v>
      </c>
      <c r="S2076" s="42">
        <f t="shared" ca="1" si="38"/>
        <v>48096</v>
      </c>
      <c r="T2076" s="43">
        <f ca="1">_xll.BInterpol('Base CDI'!$H$4:$H$28,'Base CDI'!$J$4:$J$29,S2076,"Cubic","Extrapolate=Linear","MultiX=Average","Skip=True","Sort=True")</f>
        <v>13.380677339005841</v>
      </c>
      <c r="U2076" s="43">
        <f ca="1">_xll.BInterpol('Base CDI'!$H$4:$H$28,'Base CDI'!$I$4:$I$29,S2076,"Cubic","Extrapolate=Linear","MultiX=Average","Skip=True","Sort=True")</f>
        <v>13.386689745700963</v>
      </c>
    </row>
    <row r="2077" spans="16:21" x14ac:dyDescent="0.25">
      <c r="P2077" s="10">
        <v>37533</v>
      </c>
      <c r="Q2077">
        <v>7.88741</v>
      </c>
      <c r="S2077" s="42">
        <f t="shared" ca="1" si="38"/>
        <v>48097</v>
      </c>
      <c r="T2077" s="43">
        <f ca="1">_xll.BInterpol('Base CDI'!$H$4:$H$28,'Base CDI'!$J$4:$J$29,S2077,"Cubic","Extrapolate=Linear","MultiX=Average","Skip=True","Sort=True")</f>
        <v>13.380951999240974</v>
      </c>
      <c r="U2077" s="43">
        <f ca="1">_xll.BInterpol('Base CDI'!$H$4:$H$28,'Base CDI'!$I$4:$I$29,S2077,"Cubic","Extrapolate=Linear","MultiX=Average","Skip=True","Sort=True")</f>
        <v>13.386974436865325</v>
      </c>
    </row>
    <row r="2078" spans="16:21" x14ac:dyDescent="0.25">
      <c r="P2078" s="10">
        <v>37536</v>
      </c>
      <c r="Q2078">
        <v>7.8925549999999998</v>
      </c>
      <c r="S2078" s="42">
        <f t="shared" ca="1" si="38"/>
        <v>48098</v>
      </c>
      <c r="T2078" s="43">
        <f ca="1">_xll.BInterpol('Base CDI'!$H$4:$H$28,'Base CDI'!$J$4:$J$29,S2078,"Cubic","Extrapolate=Linear","MultiX=Average","Skip=True","Sort=True")</f>
        <v>13.381226381871834</v>
      </c>
      <c r="U2078" s="43">
        <f ca="1">_xll.BInterpol('Base CDI'!$H$4:$H$28,'Base CDI'!$I$4:$I$29,S2078,"Cubic","Extrapolate=Linear","MultiX=Average","Skip=True","Sort=True")</f>
        <v>13.387258759227661</v>
      </c>
    </row>
    <row r="2079" spans="16:21" x14ac:dyDescent="0.25">
      <c r="P2079" s="10">
        <v>37537</v>
      </c>
      <c r="Q2079">
        <v>7.8977009999999996</v>
      </c>
      <c r="S2079" s="42">
        <f t="shared" ca="1" si="38"/>
        <v>48099</v>
      </c>
      <c r="T2079" s="43">
        <f ca="1">_xll.BInterpol('Base CDI'!$H$4:$H$28,'Base CDI'!$J$4:$J$29,S2079,"Cubic","Extrapolate=Linear","MultiX=Average","Skip=True","Sort=True")</f>
        <v>13.38150048676982</v>
      </c>
      <c r="U2079" s="43">
        <f ca="1">_xll.BInterpol('Base CDI'!$H$4:$H$28,'Base CDI'!$I$4:$I$29,S2079,"Cubic","Extrapolate=Linear","MultiX=Average","Skip=True","Sort=True")</f>
        <v>13.387542712967605</v>
      </c>
    </row>
    <row r="2080" spans="16:21" x14ac:dyDescent="0.25">
      <c r="P2080" s="10">
        <v>37538</v>
      </c>
      <c r="Q2080">
        <v>7.9028470000000004</v>
      </c>
      <c r="S2080" s="42">
        <f t="shared" ca="1" si="38"/>
        <v>48100</v>
      </c>
      <c r="T2080" s="43">
        <f ca="1">_xll.BInterpol('Base CDI'!$H$4:$H$28,'Base CDI'!$J$4:$J$29,S2080,"Cubic","Extrapolate=Linear","MultiX=Average","Skip=True","Sort=True")</f>
        <v>13.381774313806336</v>
      </c>
      <c r="U2080" s="43">
        <f ca="1">_xll.BInterpol('Base CDI'!$H$4:$H$28,'Base CDI'!$I$4:$I$29,S2080,"Cubic","Extrapolate=Linear","MultiX=Average","Skip=True","Sort=True")</f>
        <v>13.387826298264786</v>
      </c>
    </row>
    <row r="2081" spans="16:21" x14ac:dyDescent="0.25">
      <c r="P2081" s="10">
        <v>37539</v>
      </c>
      <c r="Q2081">
        <v>7.9079969999999999</v>
      </c>
      <c r="S2081" s="42">
        <f t="shared" ca="1" si="38"/>
        <v>48101</v>
      </c>
      <c r="T2081" s="43">
        <f ca="1">_xll.BInterpol('Base CDI'!$H$4:$H$28,'Base CDI'!$J$4:$J$29,S2081,"Cubic","Extrapolate=Linear","MultiX=Average","Skip=True","Sort=True")</f>
        <v>13.382047862852783</v>
      </c>
      <c r="U2081" s="43">
        <f ca="1">_xll.BInterpol('Base CDI'!$H$4:$H$28,'Base CDI'!$I$4:$I$29,S2081,"Cubic","Extrapolate=Linear","MultiX=Average","Skip=True","Sort=True")</f>
        <v>13.388109515298838</v>
      </c>
    </row>
    <row r="2082" spans="16:21" x14ac:dyDescent="0.25">
      <c r="P2082" s="10">
        <v>37540</v>
      </c>
      <c r="Q2082">
        <v>7.9131530000000003</v>
      </c>
      <c r="S2082" s="42">
        <f t="shared" ca="1" si="38"/>
        <v>48102</v>
      </c>
      <c r="T2082" s="43">
        <f ca="1">_xll.BInterpol('Base CDI'!$H$4:$H$28,'Base CDI'!$J$4:$J$29,S2082,"Cubic","Extrapolate=Linear","MultiX=Average","Skip=True","Sort=True")</f>
        <v>13.382321133780565</v>
      </c>
      <c r="U2082" s="43">
        <f ca="1">_xll.BInterpol('Base CDI'!$H$4:$H$28,'Base CDI'!$I$4:$I$29,S2082,"Cubic","Extrapolate=Linear","MultiX=Average","Skip=True","Sort=True")</f>
        <v>13.388392364249391</v>
      </c>
    </row>
    <row r="2083" spans="16:21" x14ac:dyDescent="0.25">
      <c r="P2083" s="10">
        <v>37543</v>
      </c>
      <c r="Q2083">
        <v>7.9183089999999998</v>
      </c>
      <c r="S2083" s="42">
        <f t="shared" ca="1" si="38"/>
        <v>48103</v>
      </c>
      <c r="T2083" s="43">
        <f ca="1">_xll.BInterpol('Base CDI'!$H$4:$H$28,'Base CDI'!$J$4:$J$29,S2083,"Cubic","Extrapolate=Linear","MultiX=Average","Skip=True","Sort=True")</f>
        <v>13.382594126461079</v>
      </c>
      <c r="U2083" s="43">
        <f ca="1">_xll.BInterpol('Base CDI'!$H$4:$H$28,'Base CDI'!$I$4:$I$29,S2083,"Cubic","Extrapolate=Linear","MultiX=Average","Skip=True","Sort=True")</f>
        <v>13.388674845296078</v>
      </c>
    </row>
    <row r="2084" spans="16:21" x14ac:dyDescent="0.25">
      <c r="P2084" s="10">
        <v>37544</v>
      </c>
      <c r="Q2084">
        <v>7.9234799999999996</v>
      </c>
      <c r="S2084" s="42">
        <f t="shared" ca="1" si="38"/>
        <v>48104</v>
      </c>
      <c r="T2084" s="43">
        <f ca="1">_xll.BInterpol('Base CDI'!$H$4:$H$28,'Base CDI'!$J$4:$J$29,S2084,"Cubic","Extrapolate=Linear","MultiX=Average","Skip=True","Sort=True")</f>
        <v>13.382866840765729</v>
      </c>
      <c r="U2084" s="43">
        <f ca="1">_xll.BInterpol('Base CDI'!$H$4:$H$28,'Base CDI'!$I$4:$I$29,S2084,"Cubic","Extrapolate=Linear","MultiX=Average","Skip=True","Sort=True")</f>
        <v>13.388956958618532</v>
      </c>
    </row>
    <row r="2085" spans="16:21" x14ac:dyDescent="0.25">
      <c r="P2085" s="10">
        <v>37545</v>
      </c>
      <c r="Q2085">
        <v>7.9294409999999997</v>
      </c>
      <c r="S2085" s="42">
        <f t="shared" ca="1" si="38"/>
        <v>48105</v>
      </c>
      <c r="T2085" s="43">
        <f ca="1">_xll.BInterpol('Base CDI'!$H$4:$H$28,'Base CDI'!$J$4:$J$29,S2085,"Cubic","Extrapolate=Linear","MultiX=Average","Skip=True","Sort=True")</f>
        <v>13.383139276565919</v>
      </c>
      <c r="U2085" s="43">
        <f ca="1">_xll.BInterpol('Base CDI'!$H$4:$H$28,'Base CDI'!$I$4:$I$29,S2085,"Cubic","Extrapolate=Linear","MultiX=Average","Skip=True","Sort=True")</f>
        <v>13.389238704396385</v>
      </c>
    </row>
    <row r="2086" spans="16:21" x14ac:dyDescent="0.25">
      <c r="P2086" s="10">
        <v>37546</v>
      </c>
      <c r="Q2086">
        <v>7.9354050000000003</v>
      </c>
      <c r="S2086" s="42">
        <f t="shared" ca="1" si="38"/>
        <v>48106</v>
      </c>
      <c r="T2086" s="43">
        <f ca="1">_xll.BInterpol('Base CDI'!$H$4:$H$28,'Base CDI'!$J$4:$J$29,S2086,"Cubic","Extrapolate=Linear","MultiX=Average","Skip=True","Sort=True")</f>
        <v>13.383411433733047</v>
      </c>
      <c r="U2086" s="43">
        <f ca="1">_xll.BInterpol('Base CDI'!$H$4:$H$28,'Base CDI'!$I$4:$I$29,S2086,"Cubic","Extrapolate=Linear","MultiX=Average","Skip=True","Sort=True")</f>
        <v>13.389520082809266</v>
      </c>
    </row>
    <row r="2087" spans="16:21" x14ac:dyDescent="0.25">
      <c r="P2087" s="10">
        <v>37547</v>
      </c>
      <c r="Q2087">
        <v>7.9413689999999999</v>
      </c>
      <c r="S2087" s="42">
        <f t="shared" ca="1" si="38"/>
        <v>48107</v>
      </c>
      <c r="T2087" s="43">
        <f ca="1">_xll.BInterpol('Base CDI'!$H$4:$H$28,'Base CDI'!$J$4:$J$29,S2087,"Cubic","Extrapolate=Linear","MultiX=Average","Skip=True","Sort=True")</f>
        <v>13.383683312138514</v>
      </c>
      <c r="U2087" s="43">
        <f ca="1">_xll.BInterpol('Base CDI'!$H$4:$H$28,'Base CDI'!$I$4:$I$29,S2087,"Cubic","Extrapolate=Linear","MultiX=Average","Skip=True","Sort=True")</f>
        <v>13.389801094036811</v>
      </c>
    </row>
    <row r="2088" spans="16:21" x14ac:dyDescent="0.25">
      <c r="P2088" s="10">
        <v>37550</v>
      </c>
      <c r="Q2088">
        <v>7.947336</v>
      </c>
      <c r="S2088" s="42">
        <f t="shared" ca="1" si="38"/>
        <v>48108</v>
      </c>
      <c r="T2088" s="43">
        <f ca="1">_xll.BInterpol('Base CDI'!$H$4:$H$28,'Base CDI'!$J$4:$J$29,S2088,"Cubic","Extrapolate=Linear","MultiX=Average","Skip=True","Sort=True")</f>
        <v>13.383954911653726</v>
      </c>
      <c r="U2088" s="43">
        <f ca="1">_xll.BInterpol('Base CDI'!$H$4:$H$28,'Base CDI'!$I$4:$I$29,S2088,"Cubic","Extrapolate=Linear","MultiX=Average","Skip=True","Sort=True")</f>
        <v>13.390081738258649</v>
      </c>
    </row>
    <row r="2089" spans="16:21" x14ac:dyDescent="0.25">
      <c r="P2089" s="10">
        <v>37551</v>
      </c>
      <c r="Q2089">
        <v>7.9533079999999998</v>
      </c>
      <c r="S2089" s="42">
        <f t="shared" ca="1" si="38"/>
        <v>48109</v>
      </c>
      <c r="T2089" s="43">
        <f ca="1">_xll.BInterpol('Base CDI'!$H$4:$H$28,'Base CDI'!$J$4:$J$29,S2089,"Cubic","Extrapolate=Linear","MultiX=Average","Skip=True","Sort=True")</f>
        <v>13.38422623215008</v>
      </c>
      <c r="U2089" s="43">
        <f ca="1">_xll.BInterpol('Base CDI'!$H$4:$H$28,'Base CDI'!$I$4:$I$29,S2089,"Cubic","Extrapolate=Linear","MultiX=Average","Skip=True","Sort=True")</f>
        <v>13.390362015654413</v>
      </c>
    </row>
    <row r="2090" spans="16:21" x14ac:dyDescent="0.25">
      <c r="P2090" s="10">
        <v>37552</v>
      </c>
      <c r="Q2090">
        <v>7.959282</v>
      </c>
      <c r="S2090" s="42">
        <f t="shared" ca="1" si="38"/>
        <v>48110</v>
      </c>
      <c r="T2090" s="43">
        <f ca="1">_xll.BInterpol('Base CDI'!$H$4:$H$28,'Base CDI'!$J$4:$J$29,S2090,"Cubic","Extrapolate=Linear","MultiX=Average","Skip=True","Sort=True")</f>
        <v>13.384497273498981</v>
      </c>
      <c r="U2090" s="43">
        <f ca="1">_xll.BInterpol('Base CDI'!$H$4:$H$28,'Base CDI'!$I$4:$I$29,S2090,"Cubic","Extrapolate=Linear","MultiX=Average","Skip=True","Sort=True")</f>
        <v>13.390641926403735</v>
      </c>
    </row>
    <row r="2091" spans="16:21" x14ac:dyDescent="0.25">
      <c r="P2091" s="10">
        <v>37553</v>
      </c>
      <c r="Q2091">
        <v>7.9652560000000001</v>
      </c>
      <c r="S2091" s="42">
        <f t="shared" ca="1" si="38"/>
        <v>48111</v>
      </c>
      <c r="T2091" s="43">
        <f ca="1">_xll.BInterpol('Base CDI'!$H$4:$H$28,'Base CDI'!$J$4:$J$29,S2091,"Cubic","Extrapolate=Linear","MultiX=Average","Skip=True","Sort=True")</f>
        <v>13.384768035571831</v>
      </c>
      <c r="U2091" s="43">
        <f ca="1">_xll.BInterpol('Base CDI'!$H$4:$H$28,'Base CDI'!$I$4:$I$29,S2091,"Cubic","Extrapolate=Linear","MultiX=Average","Skip=True","Sort=True")</f>
        <v>13.390921470686246</v>
      </c>
    </row>
    <row r="2092" spans="16:21" x14ac:dyDescent="0.25">
      <c r="P2092" s="10">
        <v>37554</v>
      </c>
      <c r="Q2092">
        <v>7.9712360000000002</v>
      </c>
      <c r="S2092" s="42">
        <f t="shared" ca="1" si="38"/>
        <v>48112</v>
      </c>
      <c r="T2092" s="43">
        <f ca="1">_xll.BInterpol('Base CDI'!$H$4:$H$28,'Base CDI'!$J$4:$J$29,S2092,"Cubic","Extrapolate=Linear","MultiX=Average","Skip=True","Sort=True")</f>
        <v>13.385038518240028</v>
      </c>
      <c r="U2092" s="43">
        <f ca="1">_xll.BInterpol('Base CDI'!$H$4:$H$28,'Base CDI'!$I$4:$I$29,S2092,"Cubic","Extrapolate=Linear","MultiX=Average","Skip=True","Sort=True")</f>
        <v>13.391200648681577</v>
      </c>
    </row>
    <row r="2093" spans="16:21" x14ac:dyDescent="0.25">
      <c r="P2093" s="10">
        <v>37557</v>
      </c>
      <c r="Q2093">
        <v>7.9772179999999997</v>
      </c>
      <c r="S2093" s="42">
        <f t="shared" ca="1" si="38"/>
        <v>48113</v>
      </c>
      <c r="T2093" s="43">
        <f ca="1">_xll.BInterpol('Base CDI'!$H$4:$H$28,'Base CDI'!$J$4:$J$29,S2093,"Cubic","Extrapolate=Linear","MultiX=Average","Skip=True","Sort=True")</f>
        <v>13.385308721374976</v>
      </c>
      <c r="U2093" s="43">
        <f ca="1">_xll.BInterpol('Base CDI'!$H$4:$H$28,'Base CDI'!$I$4:$I$29,S2093,"Cubic","Extrapolate=Linear","MultiX=Average","Skip=True","Sort=True")</f>
        <v>13.391479460569364</v>
      </c>
    </row>
    <row r="2094" spans="16:21" x14ac:dyDescent="0.25">
      <c r="P2094" s="10">
        <v>37558</v>
      </c>
      <c r="Q2094">
        <v>7.9832049999999999</v>
      </c>
      <c r="S2094" s="42">
        <f t="shared" ca="1" si="38"/>
        <v>48114</v>
      </c>
      <c r="T2094" s="43">
        <f ca="1">_xll.BInterpol('Base CDI'!$H$4:$H$28,'Base CDI'!$J$4:$J$29,S2094,"Cubic","Extrapolate=Linear","MultiX=Average","Skip=True","Sort=True")</f>
        <v>13.385578644848078</v>
      </c>
      <c r="U2094" s="43">
        <f ca="1">_xll.BInterpol('Base CDI'!$H$4:$H$28,'Base CDI'!$I$4:$I$29,S2094,"Cubic","Extrapolate=Linear","MultiX=Average","Skip=True","Sort=True")</f>
        <v>13.391757906529238</v>
      </c>
    </row>
    <row r="2095" spans="16:21" x14ac:dyDescent="0.25">
      <c r="P2095" s="10">
        <v>37559</v>
      </c>
      <c r="Q2095">
        <v>7.9891909999999999</v>
      </c>
      <c r="S2095" s="42">
        <f t="shared" ca="1" si="38"/>
        <v>48115</v>
      </c>
      <c r="T2095" s="43">
        <f ca="1">_xll.BInterpol('Base CDI'!$H$4:$H$28,'Base CDI'!$J$4:$J$29,S2095,"Cubic","Extrapolate=Linear","MultiX=Average","Skip=True","Sort=True")</f>
        <v>13.385848288530733</v>
      </c>
      <c r="U2095" s="43">
        <f ca="1">_xll.BInterpol('Base CDI'!$H$4:$H$28,'Base CDI'!$I$4:$I$29,S2095,"Cubic","Extrapolate=Linear","MultiX=Average","Skip=True","Sort=True")</f>
        <v>13.392035986740828</v>
      </c>
    </row>
    <row r="2096" spans="16:21" x14ac:dyDescent="0.25">
      <c r="P2096" s="10">
        <v>37560</v>
      </c>
      <c r="Q2096">
        <v>7.9951860000000003</v>
      </c>
      <c r="S2096" s="42">
        <f t="shared" ca="1" si="38"/>
        <v>48116</v>
      </c>
      <c r="T2096" s="43">
        <f ca="1">_xll.BInterpol('Base CDI'!$H$4:$H$28,'Base CDI'!$J$4:$J$29,S2096,"Cubic","Extrapolate=Linear","MultiX=Average","Skip=True","Sort=True")</f>
        <v>13.386117652294343</v>
      </c>
      <c r="U2096" s="43">
        <f ca="1">_xll.BInterpol('Base CDI'!$H$4:$H$28,'Base CDI'!$I$4:$I$29,S2096,"Cubic","Extrapolate=Linear","MultiX=Average","Skip=True","Sort=True")</f>
        <v>13.392313701383767</v>
      </c>
    </row>
    <row r="2097" spans="16:21" x14ac:dyDescent="0.25">
      <c r="P2097" s="10">
        <v>37561</v>
      </c>
      <c r="Q2097">
        <v>8.001182</v>
      </c>
      <c r="S2097" s="42">
        <f t="shared" ca="1" si="38"/>
        <v>48117</v>
      </c>
      <c r="T2097" s="43">
        <f ca="1">_xll.BInterpol('Base CDI'!$H$4:$H$28,'Base CDI'!$J$4:$J$29,S2097,"Cubic","Extrapolate=Linear","MultiX=Average","Skip=True","Sort=True")</f>
        <v>13.38638673601031</v>
      </c>
      <c r="U2097" s="43">
        <f ca="1">_xll.BInterpol('Base CDI'!$H$4:$H$28,'Base CDI'!$I$4:$I$29,S2097,"Cubic","Extrapolate=Linear","MultiX=Average","Skip=True","Sort=True")</f>
        <v>13.392591050637687</v>
      </c>
    </row>
    <row r="2098" spans="16:21" x14ac:dyDescent="0.25">
      <c r="P2098" s="10">
        <v>37564</v>
      </c>
      <c r="Q2098">
        <v>8.0071840000000005</v>
      </c>
      <c r="S2098" s="42">
        <f t="shared" ca="1" si="38"/>
        <v>48118</v>
      </c>
      <c r="T2098" s="43">
        <f ca="1">_xll.BInterpol('Base CDI'!$H$4:$H$28,'Base CDI'!$J$4:$J$29,S2098,"Cubic","Extrapolate=Linear","MultiX=Average","Skip=True","Sort=True")</f>
        <v>13.386655539550038</v>
      </c>
      <c r="U2098" s="43">
        <f ca="1">_xll.BInterpol('Base CDI'!$H$4:$H$28,'Base CDI'!$I$4:$I$29,S2098,"Cubic","Extrapolate=Linear","MultiX=Average","Skip=True","Sort=True")</f>
        <v>13.392868034682222</v>
      </c>
    </row>
    <row r="2099" spans="16:21" x14ac:dyDescent="0.25">
      <c r="P2099" s="10">
        <v>37565</v>
      </c>
      <c r="Q2099">
        <v>8.0131929999999993</v>
      </c>
      <c r="S2099" s="42">
        <f t="shared" ca="1" si="38"/>
        <v>48119</v>
      </c>
      <c r="T2099" s="43">
        <f ca="1">_xll.BInterpol('Base CDI'!$H$4:$H$28,'Base CDI'!$J$4:$J$29,S2099,"Cubic","Extrapolate=Linear","MultiX=Average","Skip=True","Sort=True")</f>
        <v>13.386924062784924</v>
      </c>
      <c r="U2099" s="43">
        <f ca="1">_xll.BInterpol('Base CDI'!$H$4:$H$28,'Base CDI'!$I$4:$I$29,S2099,"Cubic","Extrapolate=Linear","MultiX=Average","Skip=True","Sort=True")</f>
        <v>13.393144653697</v>
      </c>
    </row>
    <row r="2100" spans="16:21" x14ac:dyDescent="0.25">
      <c r="P2100" s="10">
        <v>37566</v>
      </c>
      <c r="Q2100">
        <v>8.019209</v>
      </c>
      <c r="S2100" s="42">
        <f t="shared" ca="1" si="38"/>
        <v>48120</v>
      </c>
      <c r="T2100" s="43">
        <f ca="1">_xll.BInterpol('Base CDI'!$H$4:$H$28,'Base CDI'!$J$4:$J$29,S2100,"Cubic","Extrapolate=Linear","MultiX=Average","Skip=True","Sort=True")</f>
        <v>13.387192305586375</v>
      </c>
      <c r="U2100" s="43">
        <f ca="1">_xll.BInterpol('Base CDI'!$H$4:$H$28,'Base CDI'!$I$4:$I$29,S2100,"Cubic","Extrapolate=Linear","MultiX=Average","Skip=True","Sort=True")</f>
        <v>13.393420907861657</v>
      </c>
    </row>
    <row r="2101" spans="16:21" x14ac:dyDescent="0.25">
      <c r="P2101" s="10">
        <v>37567</v>
      </c>
      <c r="Q2101">
        <v>8.0252320000000008</v>
      </c>
      <c r="S2101" s="42">
        <f t="shared" ca="1" si="38"/>
        <v>48121</v>
      </c>
      <c r="T2101" s="43">
        <f ca="1">_xll.BInterpol('Base CDI'!$H$4:$H$28,'Base CDI'!$J$4:$J$29,S2101,"Cubic","Extrapolate=Linear","MultiX=Average","Skip=True","Sort=True")</f>
        <v>13.387460267825787</v>
      </c>
      <c r="U2101" s="43">
        <f ca="1">_xll.BInterpol('Base CDI'!$H$4:$H$28,'Base CDI'!$I$4:$I$29,S2101,"Cubic","Extrapolate=Linear","MultiX=Average","Skip=True","Sort=True")</f>
        <v>13.393696797355824</v>
      </c>
    </row>
    <row r="2102" spans="16:21" x14ac:dyDescent="0.25">
      <c r="P2102" s="10">
        <v>37568</v>
      </c>
      <c r="Q2102">
        <v>8.0312599999999996</v>
      </c>
      <c r="S2102" s="42">
        <f t="shared" ca="1" si="38"/>
        <v>48122</v>
      </c>
      <c r="T2102" s="43">
        <f ca="1">_xll.BInterpol('Base CDI'!$H$4:$H$28,'Base CDI'!$J$4:$J$29,S2102,"Cubic","Extrapolate=Linear","MultiX=Average","Skip=True","Sort=True")</f>
        <v>13.387727949374566</v>
      </c>
      <c r="U2102" s="43">
        <f ca="1">_xll.BInterpol('Base CDI'!$H$4:$H$28,'Base CDI'!$I$4:$I$29,S2102,"Cubic","Extrapolate=Linear","MultiX=Average","Skip=True","Sort=True")</f>
        <v>13.393972322359131</v>
      </c>
    </row>
    <row r="2103" spans="16:21" x14ac:dyDescent="0.25">
      <c r="P2103" s="10">
        <v>37571</v>
      </c>
      <c r="Q2103">
        <v>8.037293</v>
      </c>
      <c r="S2103" s="42">
        <f t="shared" ca="1" si="38"/>
        <v>48123</v>
      </c>
      <c r="T2103" s="43">
        <f ca="1">_xll.BInterpol('Base CDI'!$H$4:$H$28,'Base CDI'!$J$4:$J$29,S2103,"Cubic","Extrapolate=Linear","MultiX=Average","Skip=True","Sort=True")</f>
        <v>13.387995350104111</v>
      </c>
      <c r="U2103" s="43">
        <f ca="1">_xll.BInterpol('Base CDI'!$H$4:$H$28,'Base CDI'!$I$4:$I$29,S2103,"Cubic","Extrapolate=Linear","MultiX=Average","Skip=True","Sort=True")</f>
        <v>13.394247483051211</v>
      </c>
    </row>
    <row r="2104" spans="16:21" x14ac:dyDescent="0.25">
      <c r="P2104" s="10">
        <v>37572</v>
      </c>
      <c r="Q2104">
        <v>8.0433269999999997</v>
      </c>
      <c r="S2104" s="42">
        <f t="shared" ca="1" si="38"/>
        <v>48124</v>
      </c>
      <c r="T2104" s="43">
        <f ca="1">_xll.BInterpol('Base CDI'!$H$4:$H$28,'Base CDI'!$J$4:$J$29,S2104,"Cubic","Extrapolate=Linear","MultiX=Average","Skip=True","Sort=True")</f>
        <v>13.388262469885827</v>
      </c>
      <c r="U2104" s="43">
        <f ca="1">_xll.BInterpol('Base CDI'!$H$4:$H$28,'Base CDI'!$I$4:$I$29,S2104,"Cubic","Extrapolate=Linear","MultiX=Average","Skip=True","Sort=True")</f>
        <v>13.394522279611698</v>
      </c>
    </row>
    <row r="2105" spans="16:21" x14ac:dyDescent="0.25">
      <c r="P2105" s="10">
        <v>37573</v>
      </c>
      <c r="Q2105">
        <v>8.0493659999999991</v>
      </c>
      <c r="S2105" s="42">
        <f t="shared" ca="1" si="38"/>
        <v>48125</v>
      </c>
      <c r="T2105" s="43">
        <f ca="1">_xll.BInterpol('Base CDI'!$H$4:$H$28,'Base CDI'!$J$4:$J$29,S2105,"Cubic","Extrapolate=Linear","MultiX=Average","Skip=True","Sort=True")</f>
        <v>13.388529308591112</v>
      </c>
      <c r="U2105" s="43">
        <f ca="1">_xll.BInterpol('Base CDI'!$H$4:$H$28,'Base CDI'!$I$4:$I$29,S2105,"Cubic","Extrapolate=Linear","MultiX=Average","Skip=True","Sort=True")</f>
        <v>13.39479671222022</v>
      </c>
    </row>
    <row r="2106" spans="16:21" x14ac:dyDescent="0.25">
      <c r="P2106" s="10">
        <v>37574</v>
      </c>
      <c r="Q2106">
        <v>8.0554020000000008</v>
      </c>
      <c r="S2106" s="42">
        <f t="shared" ca="1" si="38"/>
        <v>48126</v>
      </c>
      <c r="T2106" s="43">
        <f ca="1">_xll.BInterpol('Base CDI'!$H$4:$H$28,'Base CDI'!$J$4:$J$29,S2106,"Cubic","Extrapolate=Linear","MultiX=Average","Skip=True","Sort=True")</f>
        <v>13.388795866091368</v>
      </c>
      <c r="U2106" s="43">
        <f ca="1">_xll.BInterpol('Base CDI'!$H$4:$H$28,'Base CDI'!$I$4:$I$29,S2106,"Cubic","Extrapolate=Linear","MultiX=Average","Skip=True","Sort=True")</f>
        <v>13.395070781056411</v>
      </c>
    </row>
    <row r="2107" spans="16:21" x14ac:dyDescent="0.25">
      <c r="P2107" s="10">
        <v>37578</v>
      </c>
      <c r="Q2107">
        <v>8.0614419999999996</v>
      </c>
      <c r="S2107" s="42">
        <f t="shared" ca="1" si="38"/>
        <v>48127</v>
      </c>
      <c r="T2107" s="43">
        <f ca="1">_xll.BInterpol('Base CDI'!$H$4:$H$28,'Base CDI'!$J$4:$J$29,S2107,"Cubic","Extrapolate=Linear","MultiX=Average","Skip=True","Sort=True")</f>
        <v>13.389062142257998</v>
      </c>
      <c r="U2107" s="43">
        <f ca="1">_xll.BInterpol('Base CDI'!$H$4:$H$28,'Base CDI'!$I$4:$I$29,S2107,"Cubic","Extrapolate=Linear","MultiX=Average","Skip=True","Sort=True")</f>
        <v>13.395344486299905</v>
      </c>
    </row>
    <row r="2108" spans="16:21" x14ac:dyDescent="0.25">
      <c r="P2108" s="10">
        <v>37579</v>
      </c>
      <c r="Q2108">
        <v>8.0674840000000003</v>
      </c>
      <c r="S2108" s="42">
        <f t="shared" ca="1" si="38"/>
        <v>48128</v>
      </c>
      <c r="T2108" s="43">
        <f ca="1">_xll.BInterpol('Base CDI'!$H$4:$H$28,'Base CDI'!$J$4:$J$29,S2108,"Cubic","Extrapolate=Linear","MultiX=Average","Skip=True","Sort=True")</f>
        <v>13.389328136962405</v>
      </c>
      <c r="U2108" s="43">
        <f ca="1">_xll.BInterpol('Base CDI'!$H$4:$H$28,'Base CDI'!$I$4:$I$29,S2108,"Cubic","Extrapolate=Linear","MultiX=Average","Skip=True","Sort=True")</f>
        <v>13.39561782813033</v>
      </c>
    </row>
    <row r="2109" spans="16:21" x14ac:dyDescent="0.25">
      <c r="P2109" s="10">
        <v>37580</v>
      </c>
      <c r="Q2109">
        <v>8.0735299999999999</v>
      </c>
      <c r="S2109" s="42">
        <f t="shared" ca="1" si="38"/>
        <v>48129</v>
      </c>
      <c r="T2109" s="43">
        <f ca="1">_xll.BInterpol('Base CDI'!$H$4:$H$28,'Base CDI'!$J$4:$J$29,S2109,"Cubic","Extrapolate=Linear","MultiX=Average","Skip=True","Sort=True")</f>
        <v>13.389593850075988</v>
      </c>
      <c r="U2109" s="43">
        <f ca="1">_xll.BInterpol('Base CDI'!$H$4:$H$28,'Base CDI'!$I$4:$I$29,S2109,"Cubic","Extrapolate=Linear","MultiX=Average","Skip=True","Sort=True")</f>
        <v>13.395890806727321</v>
      </c>
    </row>
    <row r="2110" spans="16:21" x14ac:dyDescent="0.25">
      <c r="P2110" s="10">
        <v>37581</v>
      </c>
      <c r="Q2110">
        <v>8.0795840000000005</v>
      </c>
      <c r="S2110" s="42">
        <f t="shared" ca="1" si="38"/>
        <v>48130</v>
      </c>
      <c r="T2110" s="43">
        <f ca="1">_xll.BInterpol('Base CDI'!$H$4:$H$28,'Base CDI'!$J$4:$J$29,S2110,"Cubic","Extrapolate=Linear","MultiX=Average","Skip=True","Sort=True")</f>
        <v>13.389859281470148</v>
      </c>
      <c r="U2110" s="43">
        <f ca="1">_xll.BInterpol('Base CDI'!$H$4:$H$28,'Base CDI'!$I$4:$I$29,S2110,"Cubic","Extrapolate=Linear","MultiX=Average","Skip=True","Sort=True")</f>
        <v>13.396163422270508</v>
      </c>
    </row>
    <row r="2111" spans="16:21" x14ac:dyDescent="0.25">
      <c r="P2111" s="10">
        <v>37582</v>
      </c>
      <c r="Q2111">
        <v>8.0858570000000007</v>
      </c>
      <c r="S2111" s="42">
        <f t="shared" ca="1" si="38"/>
        <v>48131</v>
      </c>
      <c r="T2111" s="43">
        <f ca="1">_xll.BInterpol('Base CDI'!$H$4:$H$28,'Base CDI'!$J$4:$J$29,S2111,"Cubic","Extrapolate=Linear","MultiX=Average","Skip=True","Sort=True")</f>
        <v>13.390124431016289</v>
      </c>
      <c r="U2111" s="43">
        <f ca="1">_xll.BInterpol('Base CDI'!$H$4:$H$28,'Base CDI'!$I$4:$I$29,S2111,"Cubic","Extrapolate=Linear","MultiX=Average","Skip=True","Sort=True")</f>
        <v>13.396435674939525</v>
      </c>
    </row>
    <row r="2112" spans="16:21" x14ac:dyDescent="0.25">
      <c r="P2112" s="10">
        <v>37585</v>
      </c>
      <c r="Q2112">
        <v>8.0921610000000008</v>
      </c>
      <c r="S2112" s="42">
        <f t="shared" ca="1" si="38"/>
        <v>48132</v>
      </c>
      <c r="T2112" s="43">
        <f ca="1">_xll.BInterpol('Base CDI'!$H$4:$H$28,'Base CDI'!$J$4:$J$29,S2112,"Cubic","Extrapolate=Linear","MultiX=Average","Skip=True","Sort=True")</f>
        <v>13.390389298585813</v>
      </c>
      <c r="U2112" s="43">
        <f ca="1">_xll.BInterpol('Base CDI'!$H$4:$H$28,'Base CDI'!$I$4:$I$29,S2112,"Cubic","Extrapolate=Linear","MultiX=Average","Skip=True","Sort=True")</f>
        <v>13.396707564914001</v>
      </c>
    </row>
    <row r="2113" spans="16:21" x14ac:dyDescent="0.25">
      <c r="P2113" s="10">
        <v>37586</v>
      </c>
      <c r="Q2113">
        <v>8.0984879999999997</v>
      </c>
      <c r="S2113" s="42">
        <f t="shared" ca="1" si="38"/>
        <v>48133</v>
      </c>
      <c r="T2113" s="43">
        <f ca="1">_xll.BInterpol('Base CDI'!$H$4:$H$28,'Base CDI'!$J$4:$J$29,S2113,"Cubic","Extrapolate=Linear","MultiX=Average","Skip=True","Sort=True")</f>
        <v>13.390653884050119</v>
      </c>
      <c r="U2113" s="43">
        <f ca="1">_xll.BInterpol('Base CDI'!$H$4:$H$28,'Base CDI'!$I$4:$I$29,S2113,"Cubic","Extrapolate=Linear","MultiX=Average","Skip=True","Sort=True")</f>
        <v>13.39697909237357</v>
      </c>
    </row>
    <row r="2114" spans="16:21" x14ac:dyDescent="0.25">
      <c r="P2114" s="10">
        <v>37587</v>
      </c>
      <c r="Q2114">
        <v>8.1048340000000003</v>
      </c>
      <c r="S2114" s="42">
        <f t="shared" ca="1" si="38"/>
        <v>48134</v>
      </c>
      <c r="T2114" s="43">
        <f ca="1">_xll.BInterpol('Base CDI'!$H$4:$H$28,'Base CDI'!$J$4:$J$29,S2114,"Cubic","Extrapolate=Linear","MultiX=Average","Skip=True","Sort=True")</f>
        <v>13.390918187280612</v>
      </c>
      <c r="U2114" s="43">
        <f ca="1">_xll.BInterpol('Base CDI'!$H$4:$H$28,'Base CDI'!$I$4:$I$29,S2114,"Cubic","Extrapolate=Linear","MultiX=Average","Skip=True","Sort=True")</f>
        <v>13.397250257497864</v>
      </c>
    </row>
    <row r="2115" spans="16:21" x14ac:dyDescent="0.25">
      <c r="P2115" s="10">
        <v>37588</v>
      </c>
      <c r="Q2115">
        <v>8.1111869999999993</v>
      </c>
      <c r="S2115" s="42">
        <f t="shared" ca="1" si="38"/>
        <v>48135</v>
      </c>
      <c r="T2115" s="43">
        <f ca="1">_xll.BInterpol('Base CDI'!$H$4:$H$28,'Base CDI'!$J$4:$J$29,S2115,"Cubic","Extrapolate=Linear","MultiX=Average","Skip=True","Sort=True")</f>
        <v>13.39118220814869</v>
      </c>
      <c r="U2115" s="43">
        <f ca="1">_xll.BInterpol('Base CDI'!$H$4:$H$28,'Base CDI'!$I$4:$I$29,S2115,"Cubic","Extrapolate=Linear","MultiX=Average","Skip=True","Sort=True")</f>
        <v>13.397521060466516</v>
      </c>
    </row>
    <row r="2116" spans="16:21" x14ac:dyDescent="0.25">
      <c r="P2116" s="10">
        <v>37589</v>
      </c>
      <c r="Q2116">
        <v>8.1175390000000007</v>
      </c>
      <c r="S2116" s="42">
        <f t="shared" ca="1" si="38"/>
        <v>48136</v>
      </c>
      <c r="T2116" s="43">
        <f ca="1">_xll.BInterpol('Base CDI'!$H$4:$H$28,'Base CDI'!$J$4:$J$29,S2116,"Cubic","Extrapolate=Linear","MultiX=Average","Skip=True","Sort=True")</f>
        <v>13.391445946525756</v>
      </c>
      <c r="U2116" s="43">
        <f ca="1">_xll.BInterpol('Base CDI'!$H$4:$H$28,'Base CDI'!$I$4:$I$29,S2116,"Cubic","Extrapolate=Linear","MultiX=Average","Skip=True","Sort=True")</f>
        <v>13.397791501459155</v>
      </c>
    </row>
    <row r="2117" spans="16:21" x14ac:dyDescent="0.25">
      <c r="P2117" s="10">
        <v>37592</v>
      </c>
      <c r="Q2117">
        <v>8.1238810000000008</v>
      </c>
      <c r="S2117" s="42">
        <f t="shared" ca="1" si="38"/>
        <v>48137</v>
      </c>
      <c r="T2117" s="43">
        <f ca="1">_xll.BInterpol('Base CDI'!$H$4:$H$28,'Base CDI'!$J$4:$J$29,S2117,"Cubic","Extrapolate=Linear","MultiX=Average","Skip=True","Sort=True")</f>
        <v>13.391709402283213</v>
      </c>
      <c r="U2117" s="43">
        <f ca="1">_xll.BInterpol('Base CDI'!$H$4:$H$28,'Base CDI'!$I$4:$I$29,S2117,"Cubic","Extrapolate=Linear","MultiX=Average","Skip=True","Sort=True")</f>
        <v>13.398061580655416</v>
      </c>
    </row>
    <row r="2118" spans="16:21" x14ac:dyDescent="0.25">
      <c r="P2118" s="10">
        <v>37593</v>
      </c>
      <c r="Q2118">
        <v>8.1302439999999994</v>
      </c>
      <c r="S2118" s="42">
        <f t="shared" ca="1" si="38"/>
        <v>48138</v>
      </c>
      <c r="T2118" s="43">
        <f ca="1">_xll.BInterpol('Base CDI'!$H$4:$H$28,'Base CDI'!$J$4:$J$29,S2118,"Cubic","Extrapolate=Linear","MultiX=Average","Skip=True","Sort=True")</f>
        <v>13.391972575292462</v>
      </c>
      <c r="U2118" s="43">
        <f ca="1">_xll.BInterpol('Base CDI'!$H$4:$H$28,'Base CDI'!$I$4:$I$29,S2118,"Cubic","Extrapolate=Linear","MultiX=Average","Skip=True","Sort=True")</f>
        <v>13.398331298234927</v>
      </c>
    </row>
    <row r="2119" spans="16:21" x14ac:dyDescent="0.25">
      <c r="P2119" s="10">
        <v>37594</v>
      </c>
      <c r="Q2119">
        <v>8.1366200000000006</v>
      </c>
      <c r="S2119" s="42">
        <f t="shared" ca="1" si="38"/>
        <v>48139</v>
      </c>
      <c r="T2119" s="43">
        <f ca="1">_xll.BInterpol('Base CDI'!$H$4:$H$28,'Base CDI'!$J$4:$J$29,S2119,"Cubic","Extrapolate=Linear","MultiX=Average","Skip=True","Sort=True")</f>
        <v>13.392235465424903</v>
      </c>
      <c r="U2119" s="43">
        <f ca="1">_xll.BInterpol('Base CDI'!$H$4:$H$28,'Base CDI'!$I$4:$I$29,S2119,"Cubic","Extrapolate=Linear","MultiX=Average","Skip=True","Sort=True")</f>
        <v>13.398600654377324</v>
      </c>
    </row>
    <row r="2120" spans="16:21" x14ac:dyDescent="0.25">
      <c r="P2120" s="10">
        <v>37595</v>
      </c>
      <c r="Q2120">
        <v>8.1429980000000004</v>
      </c>
      <c r="S2120" s="42">
        <f t="shared" ca="1" si="38"/>
        <v>48140</v>
      </c>
      <c r="T2120" s="43">
        <f ca="1">_xll.BInterpol('Base CDI'!$H$4:$H$28,'Base CDI'!$J$4:$J$29,S2120,"Cubic","Extrapolate=Linear","MultiX=Average","Skip=True","Sort=True")</f>
        <v>13.392498072551939</v>
      </c>
      <c r="U2120" s="43">
        <f ca="1">_xll.BInterpol('Base CDI'!$H$4:$H$28,'Base CDI'!$I$4:$I$29,S2120,"Cubic","Extrapolate=Linear","MultiX=Average","Skip=True","Sort=True")</f>
        <v>13.398869649262236</v>
      </c>
    </row>
    <row r="2121" spans="16:21" x14ac:dyDescent="0.25">
      <c r="P2121" s="10">
        <v>37596</v>
      </c>
      <c r="Q2121">
        <v>8.1493839999999995</v>
      </c>
      <c r="S2121" s="42">
        <f t="shared" ca="1" si="38"/>
        <v>48141</v>
      </c>
      <c r="T2121" s="43">
        <f ca="1">_xll.BInterpol('Base CDI'!$H$4:$H$28,'Base CDI'!$J$4:$J$29,S2121,"Cubic","Extrapolate=Linear","MultiX=Average","Skip=True","Sort=True")</f>
        <v>13.392760396544972</v>
      </c>
      <c r="U2121" s="43">
        <f ca="1">_xll.BInterpol('Base CDI'!$H$4:$H$28,'Base CDI'!$I$4:$I$29,S2121,"Cubic","Extrapolate=Linear","MultiX=Average","Skip=True","Sort=True")</f>
        <v>13.399138283069298</v>
      </c>
    </row>
    <row r="2122" spans="16:21" x14ac:dyDescent="0.25">
      <c r="P2122" s="10">
        <v>37599</v>
      </c>
      <c r="Q2122">
        <v>8.1557739999999992</v>
      </c>
      <c r="S2122" s="42">
        <f t="shared" ca="1" si="38"/>
        <v>48142</v>
      </c>
      <c r="T2122" s="43">
        <f ca="1">_xll.BInterpol('Base CDI'!$H$4:$H$28,'Base CDI'!$J$4:$J$29,S2122,"Cubic","Extrapolate=Linear","MultiX=Average","Skip=True","Sort=True")</f>
        <v>13.393022437275404</v>
      </c>
      <c r="U2122" s="43">
        <f ca="1">_xll.BInterpol('Base CDI'!$H$4:$H$28,'Base CDI'!$I$4:$I$29,S2122,"Cubic","Extrapolate=Linear","MultiX=Average","Skip=True","Sort=True")</f>
        <v>13.399406555978141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9">S2122+1</f>
        <v>48143</v>
      </c>
      <c r="T2123" s="43">
        <f ca="1">_xll.BInterpol('Base CDI'!$H$4:$H$28,'Base CDI'!$J$4:$J$29,S2123,"Cubic","Extrapolate=Linear","MultiX=Average","Skip=True","Sort=True")</f>
        <v>13.393284194614635</v>
      </c>
      <c r="U2123" s="43">
        <f ca="1">_xll.BInterpol('Base CDI'!$H$4:$H$28,'Base CDI'!$I$4:$I$29,S2123,"Cubic","Extrapolate=Linear","MultiX=Average","Skip=True","Sort=True")</f>
        <v>13.399674468168394</v>
      </c>
    </row>
    <row r="2124" spans="16:21" x14ac:dyDescent="0.25">
      <c r="P2124" s="10">
        <v>37601</v>
      </c>
      <c r="Q2124">
        <v>8.1685540000000003</v>
      </c>
      <c r="S2124" s="42">
        <f t="shared" ca="1" si="39"/>
        <v>48144</v>
      </c>
      <c r="T2124" s="43">
        <f ca="1">_xll.BInterpol('Base CDI'!$H$4:$H$28,'Base CDI'!$J$4:$J$29,S2124,"Cubic","Extrapolate=Linear","MultiX=Average","Skip=True","Sort=True")</f>
        <v>13.393545668434067</v>
      </c>
      <c r="U2124" s="43">
        <f ca="1">_xll.BInterpol('Base CDI'!$H$4:$H$28,'Base CDI'!$I$4:$I$29,S2124,"Cubic","Extrapolate=Linear","MultiX=Average","Skip=True","Sort=True")</f>
        <v>13.399942019819692</v>
      </c>
    </row>
    <row r="2125" spans="16:21" x14ac:dyDescent="0.25">
      <c r="P2125" s="10">
        <v>37602</v>
      </c>
      <c r="Q2125">
        <v>8.1749390000000002</v>
      </c>
      <c r="S2125" s="42">
        <f t="shared" ca="1" si="39"/>
        <v>48145</v>
      </c>
      <c r="T2125" s="43">
        <f ca="1">_xll.BInterpol('Base CDI'!$H$4:$H$28,'Base CDI'!$J$4:$J$29,S2125,"Cubic","Extrapolate=Linear","MultiX=Average","Skip=True","Sort=True")</f>
        <v>13.393806858605103</v>
      </c>
      <c r="U2125" s="43">
        <f ca="1">_xll.BInterpol('Base CDI'!$H$4:$H$28,'Base CDI'!$I$4:$I$29,S2125,"Cubic","Extrapolate=Linear","MultiX=Average","Skip=True","Sort=True")</f>
        <v>13.400209211111665</v>
      </c>
    </row>
    <row r="2126" spans="16:21" x14ac:dyDescent="0.25">
      <c r="P2126" s="10">
        <v>37603</v>
      </c>
      <c r="Q2126">
        <v>8.1813260000000003</v>
      </c>
      <c r="S2126" s="42">
        <f t="shared" ca="1" si="39"/>
        <v>48146</v>
      </c>
      <c r="T2126" s="43">
        <f ca="1">_xll.BInterpol('Base CDI'!$H$4:$H$28,'Base CDI'!$J$4:$J$29,S2126,"Cubic","Extrapolate=Linear","MultiX=Average","Skip=True","Sort=True")</f>
        <v>13.394067764999143</v>
      </c>
      <c r="U2126" s="43">
        <f ca="1">_xll.BInterpol('Base CDI'!$H$4:$H$28,'Base CDI'!$I$4:$I$29,S2126,"Cubic","Extrapolate=Linear","MultiX=Average","Skip=True","Sort=True")</f>
        <v>13.400476042223948</v>
      </c>
    </row>
    <row r="2127" spans="16:21" x14ac:dyDescent="0.25">
      <c r="P2127" s="10">
        <v>37606</v>
      </c>
      <c r="Q2127">
        <v>8.1877150000000007</v>
      </c>
      <c r="S2127" s="42">
        <f t="shared" ca="1" si="39"/>
        <v>48147</v>
      </c>
      <c r="T2127" s="43">
        <f ca="1">_xll.BInterpol('Base CDI'!$H$4:$H$28,'Base CDI'!$J$4:$J$29,S2127,"Cubic","Extrapolate=Linear","MultiX=Average","Skip=True","Sort=True")</f>
        <v>13.39432838748759</v>
      </c>
      <c r="U2127" s="43">
        <f ca="1">_xll.BInterpol('Base CDI'!$H$4:$H$28,'Base CDI'!$I$4:$I$29,S2127,"Cubic","Extrapolate=Linear","MultiX=Average","Skip=True","Sort=True")</f>
        <v>13.400742513336169</v>
      </c>
    </row>
    <row r="2128" spans="16:21" x14ac:dyDescent="0.25">
      <c r="P2128" s="10">
        <v>37607</v>
      </c>
      <c r="Q2128">
        <v>8.1941089999999992</v>
      </c>
      <c r="S2128" s="42">
        <f t="shared" ca="1" si="39"/>
        <v>48148</v>
      </c>
      <c r="T2128" s="43">
        <f ca="1">_xll.BInterpol('Base CDI'!$H$4:$H$28,'Base CDI'!$J$4:$J$29,S2128,"Cubic","Extrapolate=Linear","MultiX=Average","Skip=True","Sort=True")</f>
        <v>13.394588725941844</v>
      </c>
      <c r="U2128" s="43">
        <f ca="1">_xll.BInterpol('Base CDI'!$H$4:$H$28,'Base CDI'!$I$4:$I$29,S2128,"Cubic","Extrapolate=Linear","MultiX=Average","Skip=True","Sort=True")</f>
        <v>13.401008624627964</v>
      </c>
    </row>
    <row r="2129" spans="16:21" x14ac:dyDescent="0.25">
      <c r="P2129" s="10">
        <v>37608</v>
      </c>
      <c r="Q2129">
        <v>8.2005049999999997</v>
      </c>
      <c r="S2129" s="42">
        <f t="shared" ca="1" si="39"/>
        <v>48149</v>
      </c>
      <c r="T2129" s="43">
        <f ca="1">_xll.BInterpol('Base CDI'!$H$4:$H$28,'Base CDI'!$J$4:$J$29,S2129,"Cubic","Extrapolate=Linear","MultiX=Average","Skip=True","Sort=True")</f>
        <v>13.394848780233309</v>
      </c>
      <c r="U2129" s="43">
        <f ca="1">_xll.BInterpol('Base CDI'!$H$4:$H$28,'Base CDI'!$I$4:$I$29,S2129,"Cubic","Extrapolate=Linear","MultiX=Average","Skip=True","Sort=True")</f>
        <v>13.401274376278963</v>
      </c>
    </row>
    <row r="2130" spans="16:21" x14ac:dyDescent="0.25">
      <c r="P2130" s="10">
        <v>37609</v>
      </c>
      <c r="Q2130">
        <v>8.206906</v>
      </c>
      <c r="S2130" s="42">
        <f t="shared" ca="1" si="39"/>
        <v>48150</v>
      </c>
      <c r="T2130" s="43">
        <f ca="1">_xll.BInterpol('Base CDI'!$H$4:$H$28,'Base CDI'!$J$4:$J$29,S2130,"Cubic","Extrapolate=Linear","MultiX=Average","Skip=True","Sort=True")</f>
        <v>13.395108550233383</v>
      </c>
      <c r="U2130" s="43">
        <f ca="1">_xll.BInterpol('Base CDI'!$H$4:$H$28,'Base CDI'!$I$4:$I$29,S2130,"Cubic","Extrapolate=Linear","MultiX=Average","Skip=True","Sort=True")</f>
        <v>13.401539768468796</v>
      </c>
    </row>
    <row r="2131" spans="16:21" x14ac:dyDescent="0.25">
      <c r="P2131" s="10">
        <v>37610</v>
      </c>
      <c r="Q2131">
        <v>8.2141070000000003</v>
      </c>
      <c r="S2131" s="42">
        <f t="shared" ca="1" si="39"/>
        <v>48151</v>
      </c>
      <c r="T2131" s="43">
        <f ca="1">_xll.BInterpol('Base CDI'!$H$4:$H$28,'Base CDI'!$J$4:$J$29,S2131,"Cubic","Extrapolate=Linear","MultiX=Average","Skip=True","Sort=True")</f>
        <v>13.395368035813471</v>
      </c>
      <c r="U2131" s="43">
        <f ca="1">_xll.BInterpol('Base CDI'!$H$4:$H$28,'Base CDI'!$I$4:$I$29,S2131,"Cubic","Extrapolate=Linear","MultiX=Average","Skip=True","Sort=True")</f>
        <v>13.401804801377098</v>
      </c>
    </row>
    <row r="2132" spans="16:21" x14ac:dyDescent="0.25">
      <c r="P2132" s="10">
        <v>37613</v>
      </c>
      <c r="Q2132">
        <v>8.2213170000000009</v>
      </c>
      <c r="S2132" s="42">
        <f t="shared" ca="1" si="39"/>
        <v>48152</v>
      </c>
      <c r="T2132" s="43">
        <f ca="1">_xll.BInterpol('Base CDI'!$H$4:$H$28,'Base CDI'!$J$4:$J$29,S2132,"Cubic","Extrapolate=Linear","MultiX=Average","Skip=True","Sort=True")</f>
        <v>13.395627236844975</v>
      </c>
      <c r="U2132" s="43">
        <f ca="1">_xll.BInterpol('Base CDI'!$H$4:$H$28,'Base CDI'!$I$4:$I$29,S2132,"Cubic","Extrapolate=Linear","MultiX=Average","Skip=True","Sort=True")</f>
        <v>13.402069475183499</v>
      </c>
    </row>
    <row r="2133" spans="16:21" x14ac:dyDescent="0.25">
      <c r="P2133" s="10">
        <v>37614</v>
      </c>
      <c r="Q2133">
        <v>8.2285380000000004</v>
      </c>
      <c r="S2133" s="42">
        <f t="shared" ca="1" si="39"/>
        <v>48153</v>
      </c>
      <c r="T2133" s="43">
        <f ca="1">_xll.BInterpol('Base CDI'!$H$4:$H$28,'Base CDI'!$J$4:$J$29,S2133,"Cubic","Extrapolate=Linear","MultiX=Average","Skip=True","Sort=True")</f>
        <v>13.395886153199292</v>
      </c>
      <c r="U2133" s="43">
        <f ca="1">_xll.BInterpol('Base CDI'!$H$4:$H$28,'Base CDI'!$I$4:$I$29,S2133,"Cubic","Extrapolate=Linear","MultiX=Average","Skip=True","Sort=True")</f>
        <v>13.402333790067633</v>
      </c>
    </row>
    <row r="2134" spans="16:21" x14ac:dyDescent="0.25">
      <c r="P2134" s="10">
        <v>37616</v>
      </c>
      <c r="Q2134">
        <v>8.2357569999999996</v>
      </c>
      <c r="S2134" s="42">
        <f t="shared" ca="1" si="39"/>
        <v>48154</v>
      </c>
      <c r="T2134" s="43">
        <f ca="1">_xll.BInterpol('Base CDI'!$H$4:$H$28,'Base CDI'!$J$4:$J$29,S2134,"Cubic","Extrapolate=Linear","MultiX=Average","Skip=True","Sort=True")</f>
        <v>13.396144784747829</v>
      </c>
      <c r="U2134" s="43">
        <f ca="1">_xll.BInterpol('Base CDI'!$H$4:$H$28,'Base CDI'!$I$4:$I$29,S2134,"Cubic","Extrapolate=Linear","MultiX=Average","Skip=True","Sort=True")</f>
        <v>13.402597746209128</v>
      </c>
    </row>
    <row r="2135" spans="16:21" x14ac:dyDescent="0.25">
      <c r="P2135" s="10">
        <v>37617</v>
      </c>
      <c r="Q2135">
        <v>8.2429849999999991</v>
      </c>
      <c r="S2135" s="42">
        <f t="shared" ca="1" si="39"/>
        <v>48155</v>
      </c>
      <c r="T2135" s="43">
        <f ca="1">_xll.BInterpol('Base CDI'!$H$4:$H$28,'Base CDI'!$J$4:$J$29,S2135,"Cubic","Extrapolate=Linear","MultiX=Average","Skip=True","Sort=True")</f>
        <v>13.396403131361986</v>
      </c>
      <c r="U2135" s="43">
        <f ca="1">_xll.BInterpol('Base CDI'!$H$4:$H$28,'Base CDI'!$I$4:$I$29,S2135,"Cubic","Extrapolate=Linear","MultiX=Average","Skip=True","Sort=True")</f>
        <v>13.402861343787622</v>
      </c>
    </row>
    <row r="2136" spans="16:21" x14ac:dyDescent="0.25">
      <c r="P2136" s="10">
        <v>37620</v>
      </c>
      <c r="Q2136">
        <v>8.2502270000000006</v>
      </c>
      <c r="S2136" s="42">
        <f t="shared" ca="1" si="39"/>
        <v>48156</v>
      </c>
      <c r="T2136" s="43">
        <f ca="1">_xll.BInterpol('Base CDI'!$H$4:$H$28,'Base CDI'!$J$4:$J$29,S2136,"Cubic","Extrapolate=Linear","MultiX=Average","Skip=True","Sort=True")</f>
        <v>13.396661192913163</v>
      </c>
      <c r="U2136" s="43">
        <f ca="1">_xll.BInterpol('Base CDI'!$H$4:$H$28,'Base CDI'!$I$4:$I$29,S2136,"Cubic","Extrapolate=Linear","MultiX=Average","Skip=True","Sort=True")</f>
        <v>13.403124582982741</v>
      </c>
    </row>
    <row r="2137" spans="16:21" x14ac:dyDescent="0.25">
      <c r="P2137" s="10">
        <v>37621</v>
      </c>
      <c r="Q2137">
        <v>8.2574850000000009</v>
      </c>
      <c r="S2137" s="42">
        <f t="shared" ca="1" si="39"/>
        <v>48157</v>
      </c>
      <c r="T2137" s="43">
        <f ca="1">_xll.BInterpol('Base CDI'!$H$4:$H$28,'Base CDI'!$J$4:$J$29,S2137,"Cubic","Extrapolate=Linear","MultiX=Average","Skip=True","Sort=True")</f>
        <v>13.396918969272763</v>
      </c>
      <c r="U2137" s="43">
        <f ca="1">_xll.BInterpol('Base CDI'!$H$4:$H$28,'Base CDI'!$I$4:$I$29,S2137,"Cubic","Extrapolate=Linear","MultiX=Average","Skip=True","Sort=True")</f>
        <v>13.403387463974122</v>
      </c>
    </row>
    <row r="2138" spans="16:21" x14ac:dyDescent="0.25">
      <c r="P2138" s="10">
        <v>37623</v>
      </c>
      <c r="Q2138">
        <v>8.2647560000000002</v>
      </c>
      <c r="S2138" s="42">
        <f t="shared" ca="1" si="39"/>
        <v>48158</v>
      </c>
      <c r="T2138" s="43">
        <f ca="1">_xll.BInterpol('Base CDI'!$H$4:$H$28,'Base CDI'!$J$4:$J$29,S2138,"Cubic","Extrapolate=Linear","MultiX=Average","Skip=True","Sort=True")</f>
        <v>13.397176460312187</v>
      </c>
      <c r="U2138" s="43">
        <f ca="1">_xll.BInterpol('Base CDI'!$H$4:$H$28,'Base CDI'!$I$4:$I$29,S2138,"Cubic","Extrapolate=Linear","MultiX=Average","Skip=True","Sort=True")</f>
        <v>13.403649986941392</v>
      </c>
    </row>
    <row r="2139" spans="16:21" x14ac:dyDescent="0.25">
      <c r="P2139" s="10">
        <v>37624</v>
      </c>
      <c r="Q2139">
        <v>8.2720300000000009</v>
      </c>
      <c r="S2139" s="42">
        <f t="shared" ca="1" si="39"/>
        <v>48159</v>
      </c>
      <c r="T2139" s="43">
        <f ca="1">_xll.BInterpol('Base CDI'!$H$4:$H$28,'Base CDI'!$J$4:$J$29,S2139,"Cubic","Extrapolate=Linear","MultiX=Average","Skip=True","Sort=True")</f>
        <v>13.397433665902836</v>
      </c>
      <c r="U2139" s="43">
        <f ca="1">_xll.BInterpol('Base CDI'!$H$4:$H$28,'Base CDI'!$I$4:$I$29,S2139,"Cubic","Extrapolate=Linear","MultiX=Average","Skip=True","Sort=True")</f>
        <v>13.403912152064187</v>
      </c>
    </row>
    <row r="2140" spans="16:21" x14ac:dyDescent="0.25">
      <c r="P2140" s="10">
        <v>37627</v>
      </c>
      <c r="Q2140">
        <v>8.2793080000000003</v>
      </c>
      <c r="S2140" s="42">
        <f t="shared" ca="1" si="39"/>
        <v>48160</v>
      </c>
      <c r="T2140" s="43">
        <f ca="1">_xll.BInterpol('Base CDI'!$H$4:$H$28,'Base CDI'!$J$4:$J$29,S2140,"Cubic","Extrapolate=Linear","MultiX=Average","Skip=True","Sort=True")</f>
        <v>13.397690585916115</v>
      </c>
      <c r="U2140" s="43">
        <f ca="1">_xll.BInterpol('Base CDI'!$H$4:$H$28,'Base CDI'!$I$4:$I$29,S2140,"Cubic","Extrapolate=Linear","MultiX=Average","Skip=True","Sort=True")</f>
        <v>13.404173959522137</v>
      </c>
    </row>
    <row r="2141" spans="16:21" x14ac:dyDescent="0.25">
      <c r="P2141" s="10">
        <v>37628</v>
      </c>
      <c r="Q2141">
        <v>8.2865979999999997</v>
      </c>
      <c r="S2141" s="42">
        <f t="shared" ca="1" si="39"/>
        <v>48161</v>
      </c>
      <c r="T2141" s="43">
        <f ca="1">_xll.BInterpol('Base CDI'!$H$4:$H$28,'Base CDI'!$J$4:$J$29,S2141,"Cubic","Extrapolate=Linear","MultiX=Average","Skip=True","Sort=True")</f>
        <v>13.39794722022342</v>
      </c>
      <c r="U2141" s="43">
        <f ca="1">_xll.BInterpol('Base CDI'!$H$4:$H$28,'Base CDI'!$I$4:$I$29,S2141,"Cubic","Extrapolate=Linear","MultiX=Average","Skip=True","Sort=True")</f>
        <v>13.404435409494873</v>
      </c>
    </row>
    <row r="2142" spans="16:21" x14ac:dyDescent="0.25">
      <c r="P2142" s="10">
        <v>37629</v>
      </c>
      <c r="Q2142">
        <v>8.2938949999999991</v>
      </c>
      <c r="S2142" s="42">
        <f t="shared" ca="1" si="39"/>
        <v>48162</v>
      </c>
      <c r="T2142" s="43">
        <f ca="1">_xll.BInterpol('Base CDI'!$H$4:$H$28,'Base CDI'!$J$4:$J$29,S2142,"Cubic","Extrapolate=Linear","MultiX=Average","Skip=True","Sort=True")</f>
        <v>13.398203568696159</v>
      </c>
      <c r="U2142" s="43">
        <f ca="1">_xll.BInterpol('Base CDI'!$H$4:$H$28,'Base CDI'!$I$4:$I$29,S2142,"Cubic","Extrapolate=Linear","MultiX=Average","Skip=True","Sort=True")</f>
        <v>13.404696502162031</v>
      </c>
    </row>
    <row r="2143" spans="16:21" x14ac:dyDescent="0.25">
      <c r="P2143" s="10">
        <v>37630</v>
      </c>
      <c r="Q2143">
        <v>8.3011940000000006</v>
      </c>
      <c r="S2143" s="42">
        <f t="shared" ca="1" si="39"/>
        <v>48163</v>
      </c>
      <c r="T2143" s="43">
        <f ca="1">_xll.BInterpol('Base CDI'!$H$4:$H$28,'Base CDI'!$J$4:$J$29,S2143,"Cubic","Extrapolate=Linear","MultiX=Average","Skip=True","Sort=True")</f>
        <v>13.398459631205728</v>
      </c>
      <c r="U2143" s="43">
        <f ca="1">_xll.BInterpol('Base CDI'!$H$4:$H$28,'Base CDI'!$I$4:$I$29,S2143,"Cubic","Extrapolate=Linear","MultiX=Average","Skip=True","Sort=True")</f>
        <v>13.404957237703238</v>
      </c>
    </row>
    <row r="2144" spans="16:21" x14ac:dyDescent="0.25">
      <c r="P2144" s="10">
        <v>37631</v>
      </c>
      <c r="Q2144">
        <v>8.3084980000000002</v>
      </c>
      <c r="S2144" s="42">
        <f t="shared" ca="1" si="39"/>
        <v>48164</v>
      </c>
      <c r="T2144" s="43">
        <f ca="1">_xll.BInterpol('Base CDI'!$H$4:$H$28,'Base CDI'!$J$4:$J$29,S2144,"Cubic","Extrapolate=Linear","MultiX=Average","Skip=True","Sort=True")</f>
        <v>13.398715407623534</v>
      </c>
      <c r="U2144" s="43">
        <f ca="1">_xll.BInterpol('Base CDI'!$H$4:$H$28,'Base CDI'!$I$4:$I$29,S2144,"Cubic","Extrapolate=Linear","MultiX=Average","Skip=True","Sort=True")</f>
        <v>13.405217616298129</v>
      </c>
    </row>
    <row r="2145" spans="16:21" x14ac:dyDescent="0.25">
      <c r="P2145" s="10">
        <v>37634</v>
      </c>
      <c r="Q2145">
        <v>8.3158080000000005</v>
      </c>
      <c r="S2145" s="42">
        <f t="shared" ca="1" si="39"/>
        <v>48165</v>
      </c>
      <c r="T2145" s="43">
        <f ca="1">_xll.BInterpol('Base CDI'!$H$4:$H$28,'Base CDI'!$J$4:$J$29,S2145,"Cubic","Extrapolate=Linear","MultiX=Average","Skip=True","Sort=True")</f>
        <v>13.398970897820973</v>
      </c>
      <c r="U2145" s="43">
        <f ca="1">_xll.BInterpol('Base CDI'!$H$4:$H$28,'Base CDI'!$I$4:$I$29,S2145,"Cubic","Extrapolate=Linear","MultiX=Average","Skip=True","Sort=True")</f>
        <v>13.405477638126335</v>
      </c>
    </row>
    <row r="2146" spans="16:21" x14ac:dyDescent="0.25">
      <c r="P2146" s="10">
        <v>37635</v>
      </c>
      <c r="Q2146">
        <v>8.3231219999999997</v>
      </c>
      <c r="S2146" s="42">
        <f t="shared" ca="1" si="39"/>
        <v>48166</v>
      </c>
      <c r="T2146" s="43">
        <f ca="1">_xll.BInterpol('Base CDI'!$H$4:$H$28,'Base CDI'!$J$4:$J$29,S2146,"Cubic","Extrapolate=Linear","MultiX=Average","Skip=True","Sort=True")</f>
        <v>13.39922610166945</v>
      </c>
      <c r="U2146" s="43">
        <f ca="1">_xll.BInterpol('Base CDI'!$H$4:$H$28,'Base CDI'!$I$4:$I$29,S2146,"Cubic","Extrapolate=Linear","MultiX=Average","Skip=True","Sort=True")</f>
        <v>13.405737303367488</v>
      </c>
    </row>
    <row r="2147" spans="16:21" x14ac:dyDescent="0.25">
      <c r="P2147" s="10">
        <v>37636</v>
      </c>
      <c r="Q2147">
        <v>8.3304449999999992</v>
      </c>
      <c r="S2147" s="42">
        <f t="shared" ca="1" si="39"/>
        <v>48167</v>
      </c>
      <c r="T2147" s="43">
        <f ca="1">_xll.BInterpol('Base CDI'!$H$4:$H$28,'Base CDI'!$J$4:$J$29,S2147,"Cubic","Extrapolate=Linear","MultiX=Average","Skip=True","Sort=True")</f>
        <v>13.399481019040367</v>
      </c>
      <c r="U2147" s="43">
        <f ca="1">_xll.BInterpol('Base CDI'!$H$4:$H$28,'Base CDI'!$I$4:$I$29,S2147,"Cubic","Extrapolate=Linear","MultiX=Average","Skip=True","Sort=True")</f>
        <v>13.40599661220122</v>
      </c>
    </row>
    <row r="2148" spans="16:21" x14ac:dyDescent="0.25">
      <c r="P2148" s="10">
        <v>37637</v>
      </c>
      <c r="Q2148">
        <v>8.3377800000000004</v>
      </c>
      <c r="S2148" s="42">
        <f t="shared" ca="1" si="39"/>
        <v>48168</v>
      </c>
      <c r="T2148" s="43">
        <f ca="1">_xll.BInterpol('Base CDI'!$H$4:$H$28,'Base CDI'!$J$4:$J$29,S2148,"Cubic","Extrapolate=Linear","MultiX=Average","Skip=True","Sort=True")</f>
        <v>13.399735649805125</v>
      </c>
      <c r="U2148" s="43">
        <f ca="1">_xll.BInterpol('Base CDI'!$H$4:$H$28,'Base CDI'!$I$4:$I$29,S2148,"Cubic","Extrapolate=Linear","MultiX=Average","Skip=True","Sort=True")</f>
        <v>13.406255564807163</v>
      </c>
    </row>
    <row r="2149" spans="16:21" x14ac:dyDescent="0.25">
      <c r="P2149" s="10">
        <v>37638</v>
      </c>
      <c r="Q2149">
        <v>8.3451260000000005</v>
      </c>
      <c r="S2149" s="42">
        <f t="shared" ca="1" si="39"/>
        <v>48169</v>
      </c>
      <c r="T2149" s="43">
        <f ca="1">_xll.BInterpol('Base CDI'!$H$4:$H$28,'Base CDI'!$J$4:$J$29,S2149,"Cubic","Extrapolate=Linear","MultiX=Average","Skip=True","Sort=True")</f>
        <v>13.399989993835124</v>
      </c>
      <c r="U2149" s="43">
        <f ca="1">_xll.BInterpol('Base CDI'!$H$4:$H$28,'Base CDI'!$I$4:$I$29,S2149,"Cubic","Extrapolate=Linear","MultiX=Average","Skip=True","Sort=True")</f>
        <v>13.406514161364949</v>
      </c>
    </row>
    <row r="2150" spans="16:21" x14ac:dyDescent="0.25">
      <c r="P2150" s="10">
        <v>37641</v>
      </c>
      <c r="Q2150">
        <v>8.3524790000000007</v>
      </c>
      <c r="S2150" s="42">
        <f t="shared" ca="1" si="39"/>
        <v>48170</v>
      </c>
      <c r="T2150" s="43">
        <f ca="1">_xll.BInterpol('Base CDI'!$H$4:$H$28,'Base CDI'!$J$4:$J$29,S2150,"Cubic","Extrapolate=Linear","MultiX=Average","Skip=True","Sort=True")</f>
        <v>13.400244051001767</v>
      </c>
      <c r="U2150" s="43">
        <f ca="1">_xll.BInterpol('Base CDI'!$H$4:$H$28,'Base CDI'!$I$4:$I$29,S2150,"Cubic","Extrapolate=Linear","MultiX=Average","Skip=True","Sort=True")</f>
        <v>13.406772402054211</v>
      </c>
    </row>
    <row r="2151" spans="16:21" x14ac:dyDescent="0.25">
      <c r="P2151" s="10">
        <v>37642</v>
      </c>
      <c r="Q2151">
        <v>8.3598370000000006</v>
      </c>
      <c r="S2151" s="42">
        <f t="shared" ca="1" si="39"/>
        <v>48171</v>
      </c>
      <c r="T2151" s="43">
        <f ca="1">_xll.BInterpol('Base CDI'!$H$4:$H$28,'Base CDI'!$J$4:$J$29,S2151,"Cubic","Extrapolate=Linear","MultiX=Average","Skip=True","Sort=True")</f>
        <v>13.400497821176456</v>
      </c>
      <c r="U2151" s="43">
        <f ca="1">_xll.BInterpol('Base CDI'!$H$4:$H$28,'Base CDI'!$I$4:$I$29,S2151,"Cubic","Extrapolate=Linear","MultiX=Average","Skip=True","Sort=True")</f>
        <v>13.407030287054578</v>
      </c>
    </row>
    <row r="2152" spans="16:21" x14ac:dyDescent="0.25">
      <c r="P2152" s="10">
        <v>37643</v>
      </c>
      <c r="Q2152">
        <v>8.3672000000000004</v>
      </c>
      <c r="S2152" s="42">
        <f t="shared" ca="1" si="39"/>
        <v>48172</v>
      </c>
      <c r="T2152" s="43">
        <f ca="1">_xll.BInterpol('Base CDI'!$H$4:$H$28,'Base CDI'!$J$4:$J$29,S2152,"Cubic","Extrapolate=Linear","MultiX=Average","Skip=True","Sort=True")</f>
        <v>13.400751304230592</v>
      </c>
      <c r="U2152" s="43">
        <f ca="1">_xll.BInterpol('Base CDI'!$H$4:$H$28,'Base CDI'!$I$4:$I$29,S2152,"Cubic","Extrapolate=Linear","MultiX=Average","Skip=True","Sort=True")</f>
        <v>13.407287816545685</v>
      </c>
    </row>
    <row r="2153" spans="16:21" x14ac:dyDescent="0.25">
      <c r="P2153" s="10">
        <v>37644</v>
      </c>
      <c r="Q2153">
        <v>8.3745720000000006</v>
      </c>
      <c r="S2153" s="42">
        <f t="shared" ca="1" si="39"/>
        <v>48173</v>
      </c>
      <c r="T2153" s="43">
        <f ca="1">_xll.BInterpol('Base CDI'!$H$4:$H$28,'Base CDI'!$J$4:$J$29,S2153,"Cubic","Extrapolate=Linear","MultiX=Average","Skip=True","Sort=True")</f>
        <v>13.401004500035578</v>
      </c>
      <c r="U2153" s="43">
        <f ca="1">_xll.BInterpol('Base CDI'!$H$4:$H$28,'Base CDI'!$I$4:$I$29,S2153,"Cubic","Extrapolate=Linear","MultiX=Average","Skip=True","Sort=True")</f>
        <v>13.407544990707162</v>
      </c>
    </row>
    <row r="2154" spans="16:21" x14ac:dyDescent="0.25">
      <c r="P2154" s="10">
        <v>37645</v>
      </c>
      <c r="Q2154">
        <v>8.382066</v>
      </c>
      <c r="S2154" s="42">
        <f t="shared" ca="1" si="39"/>
        <v>48174</v>
      </c>
      <c r="T2154" s="43">
        <f ca="1">_xll.BInterpol('Base CDI'!$H$4:$H$28,'Base CDI'!$J$4:$J$29,S2154,"Cubic","Extrapolate=Linear","MultiX=Average","Skip=True","Sort=True")</f>
        <v>13.401257408462813</v>
      </c>
      <c r="U2154" s="43">
        <f ca="1">_xll.BInterpol('Base CDI'!$H$4:$H$28,'Base CDI'!$I$4:$I$29,S2154,"Cubic","Extrapolate=Linear","MultiX=Average","Skip=True","Sort=True")</f>
        <v>13.407801809718642</v>
      </c>
    </row>
    <row r="2155" spans="16:21" x14ac:dyDescent="0.25">
      <c r="P2155" s="10">
        <v>37648</v>
      </c>
      <c r="Q2155">
        <v>8.3895759999999999</v>
      </c>
      <c r="S2155" s="42">
        <f t="shared" ca="1" si="39"/>
        <v>48175</v>
      </c>
      <c r="T2155" s="43">
        <f ca="1">_xll.BInterpol('Base CDI'!$H$4:$H$28,'Base CDI'!$J$4:$J$29,S2155,"Cubic","Extrapolate=Linear","MultiX=Average","Skip=True","Sort=True")</f>
        <v>13.401510029383701</v>
      </c>
      <c r="U2155" s="43">
        <f ca="1">_xll.BInterpol('Base CDI'!$H$4:$H$28,'Base CDI'!$I$4:$I$29,S2155,"Cubic","Extrapolate=Linear","MultiX=Average","Skip=True","Sort=True")</f>
        <v>13.408058273759757</v>
      </c>
    </row>
    <row r="2156" spans="16:21" x14ac:dyDescent="0.25">
      <c r="P2156" s="10">
        <v>37649</v>
      </c>
      <c r="Q2156">
        <v>8.3970959999999994</v>
      </c>
      <c r="S2156" s="42">
        <f t="shared" ca="1" si="39"/>
        <v>48176</v>
      </c>
      <c r="T2156" s="43">
        <f ca="1">_xll.BInterpol('Base CDI'!$H$4:$H$28,'Base CDI'!$J$4:$J$29,S2156,"Cubic","Extrapolate=Linear","MultiX=Average","Skip=True","Sort=True")</f>
        <v>13.401762362669643</v>
      </c>
      <c r="U2156" s="43">
        <f ca="1">_xll.BInterpol('Base CDI'!$H$4:$H$28,'Base CDI'!$I$4:$I$29,S2156,"Cubic","Extrapolate=Linear","MultiX=Average","Skip=True","Sort=True")</f>
        <v>13.408314383010138</v>
      </c>
    </row>
    <row r="2157" spans="16:21" x14ac:dyDescent="0.25">
      <c r="P2157" s="10">
        <v>37650</v>
      </c>
      <c r="Q2157">
        <v>8.4045930000000002</v>
      </c>
      <c r="S2157" s="42">
        <f t="shared" ca="1" si="39"/>
        <v>48177</v>
      </c>
      <c r="T2157" s="43">
        <f ca="1">_xll.BInterpol('Base CDI'!$H$4:$H$28,'Base CDI'!$J$4:$J$29,S2157,"Cubic","Extrapolate=Linear","MultiX=Average","Skip=True","Sort=True")</f>
        <v>13.40201440819204</v>
      </c>
      <c r="U2157" s="43">
        <f ca="1">_xll.BInterpol('Base CDI'!$H$4:$H$28,'Base CDI'!$I$4:$I$29,S2157,"Cubic","Extrapolate=Linear","MultiX=Average","Skip=True","Sort=True")</f>
        <v>13.408570137649418</v>
      </c>
    </row>
    <row r="2158" spans="16:21" x14ac:dyDescent="0.25">
      <c r="P2158" s="10">
        <v>37651</v>
      </c>
      <c r="Q2158">
        <v>8.4121220000000001</v>
      </c>
      <c r="S2158" s="42">
        <f t="shared" ca="1" si="39"/>
        <v>48178</v>
      </c>
      <c r="T2158" s="43">
        <f ca="1">_xll.BInterpol('Base CDI'!$H$4:$H$28,'Base CDI'!$J$4:$J$29,S2158,"Cubic","Extrapolate=Linear","MultiX=Average","Skip=True","Sort=True")</f>
        <v>13.402266165822294</v>
      </c>
      <c r="U2158" s="43">
        <f ca="1">_xll.BInterpol('Base CDI'!$H$4:$H$28,'Base CDI'!$I$4:$I$29,S2158,"Cubic","Extrapolate=Linear","MultiX=Average","Skip=True","Sort=True")</f>
        <v>13.408825537857227</v>
      </c>
    </row>
    <row r="2159" spans="16:21" x14ac:dyDescent="0.25">
      <c r="P2159" s="10">
        <v>37652</v>
      </c>
      <c r="Q2159">
        <v>8.4196620000000006</v>
      </c>
      <c r="S2159" s="42">
        <f t="shared" ca="1" si="39"/>
        <v>48179</v>
      </c>
      <c r="T2159" s="43">
        <f ca="1">_xll.BInterpol('Base CDI'!$H$4:$H$28,'Base CDI'!$J$4:$J$29,S2159,"Cubic","Extrapolate=Linear","MultiX=Average","Skip=True","Sort=True")</f>
        <v>13.402517635431806</v>
      </c>
      <c r="U2159" s="43">
        <f ca="1">_xll.BInterpol('Base CDI'!$H$4:$H$28,'Base CDI'!$I$4:$I$29,S2159,"Cubic","Extrapolate=Linear","MultiX=Average","Skip=True","Sort=True")</f>
        <v>13.4090805838132</v>
      </c>
    </row>
    <row r="2160" spans="16:21" x14ac:dyDescent="0.25">
      <c r="P2160" s="10">
        <v>37655</v>
      </c>
      <c r="Q2160">
        <v>8.4271960000000004</v>
      </c>
      <c r="S2160" s="42">
        <f t="shared" ca="1" si="39"/>
        <v>48180</v>
      </c>
      <c r="T2160" s="43">
        <f ca="1">_xll.BInterpol('Base CDI'!$H$4:$H$28,'Base CDI'!$J$4:$J$29,S2160,"Cubic","Extrapolate=Linear","MultiX=Average","Skip=True","Sort=True")</f>
        <v>13.40276881689198</v>
      </c>
      <c r="U2160" s="43">
        <f ca="1">_xll.BInterpol('Base CDI'!$H$4:$H$28,'Base CDI'!$I$4:$I$29,S2160,"Cubic","Extrapolate=Linear","MultiX=Average","Skip=True","Sort=True")</f>
        <v>13.409335275696968</v>
      </c>
    </row>
    <row r="2161" spans="16:21" x14ac:dyDescent="0.25">
      <c r="P2161" s="10">
        <v>37656</v>
      </c>
      <c r="Q2161">
        <v>8.4347499999999993</v>
      </c>
      <c r="S2161" s="42">
        <f t="shared" ca="1" si="39"/>
        <v>48181</v>
      </c>
      <c r="T2161" s="43">
        <f ca="1">_xll.BInterpol('Base CDI'!$H$4:$H$28,'Base CDI'!$J$4:$J$29,S2161,"Cubic","Extrapolate=Linear","MultiX=Average","Skip=True","Sort=True")</f>
        <v>13.403019710074213</v>
      </c>
      <c r="U2161" s="43">
        <f ca="1">_xll.BInterpol('Base CDI'!$H$4:$H$28,'Base CDI'!$I$4:$I$29,S2161,"Cubic","Extrapolate=Linear","MultiX=Average","Skip=True","Sort=True")</f>
        <v>13.409589613688162</v>
      </c>
    </row>
    <row r="2162" spans="16:21" x14ac:dyDescent="0.25">
      <c r="P2162" s="10">
        <v>37657</v>
      </c>
      <c r="Q2162">
        <v>8.4423150000000007</v>
      </c>
      <c r="S2162" s="42">
        <f t="shared" ca="1" si="39"/>
        <v>48182</v>
      </c>
      <c r="T2162" s="43">
        <f ca="1">_xll.BInterpol('Base CDI'!$H$4:$H$28,'Base CDI'!$J$4:$J$29,S2162,"Cubic","Extrapolate=Linear","MultiX=Average","Skip=True","Sort=True")</f>
        <v>13.403270314849912</v>
      </c>
      <c r="U2162" s="43">
        <f ca="1">_xll.BInterpol('Base CDI'!$H$4:$H$28,'Base CDI'!$I$4:$I$29,S2162,"Cubic","Extrapolate=Linear","MultiX=Average","Skip=True","Sort=True")</f>
        <v>13.409843597966413</v>
      </c>
    </row>
    <row r="2163" spans="16:21" x14ac:dyDescent="0.25">
      <c r="P2163" s="10">
        <v>37658</v>
      </c>
      <c r="Q2163">
        <v>8.4498929999999994</v>
      </c>
      <c r="S2163" s="42">
        <f t="shared" ca="1" si="39"/>
        <v>48183</v>
      </c>
      <c r="T2163" s="43">
        <f ca="1">_xll.BInterpol('Base CDI'!$H$4:$H$28,'Base CDI'!$J$4:$J$29,S2163,"Cubic","Extrapolate=Linear","MultiX=Average","Skip=True","Sort=True")</f>
        <v>13.403520631090476</v>
      </c>
      <c r="U2163" s="43">
        <f ca="1">_xll.BInterpol('Base CDI'!$H$4:$H$28,'Base CDI'!$I$4:$I$29,S2163,"Cubic","Extrapolate=Linear","MultiX=Average","Skip=True","Sort=True")</f>
        <v>13.410097228711356</v>
      </c>
    </row>
    <row r="2164" spans="16:21" x14ac:dyDescent="0.25">
      <c r="P2164" s="10">
        <v>37659</v>
      </c>
      <c r="Q2164">
        <v>8.4574780000000001</v>
      </c>
      <c r="S2164" s="42">
        <f t="shared" ca="1" si="39"/>
        <v>48184</v>
      </c>
      <c r="T2164" s="43">
        <f ca="1">_xll.BInterpol('Base CDI'!$H$4:$H$28,'Base CDI'!$J$4:$J$29,S2164,"Cubic","Extrapolate=Linear","MultiX=Average","Skip=True","Sort=True")</f>
        <v>13.403770658667305</v>
      </c>
      <c r="U2164" s="43">
        <f ca="1">_xll.BInterpol('Base CDI'!$H$4:$H$28,'Base CDI'!$I$4:$I$29,S2164,"Cubic","Extrapolate=Linear","MultiX=Average","Skip=True","Sort=True")</f>
        <v>13.410350506102619</v>
      </c>
    </row>
    <row r="2165" spans="16:21" x14ac:dyDescent="0.25">
      <c r="P2165" s="10">
        <v>37662</v>
      </c>
      <c r="Q2165">
        <v>8.4650639999999999</v>
      </c>
      <c r="S2165" s="42">
        <f t="shared" ca="1" si="39"/>
        <v>48185</v>
      </c>
      <c r="T2165" s="43">
        <f ca="1">_xll.BInterpol('Base CDI'!$H$4:$H$28,'Base CDI'!$J$4:$J$29,S2165,"Cubic","Extrapolate=Linear","MultiX=Average","Skip=True","Sort=True")</f>
        <v>13.404020397451804</v>
      </c>
      <c r="U2165" s="43">
        <f ca="1">_xll.BInterpol('Base CDI'!$H$4:$H$28,'Base CDI'!$I$4:$I$29,S2165,"Cubic","Extrapolate=Linear","MultiX=Average","Skip=True","Sort=True")</f>
        <v>13.410603430319838</v>
      </c>
    </row>
    <row r="2166" spans="16:21" x14ac:dyDescent="0.25">
      <c r="P2166" s="10">
        <v>37663</v>
      </c>
      <c r="Q2166">
        <v>8.4726540000000004</v>
      </c>
      <c r="S2166" s="42">
        <f t="shared" ca="1" si="39"/>
        <v>48186</v>
      </c>
      <c r="T2166" s="43">
        <f ca="1">_xll.BInterpol('Base CDI'!$H$4:$H$28,'Base CDI'!$J$4:$J$29,S2166,"Cubic","Extrapolate=Linear","MultiX=Average","Skip=True","Sort=True")</f>
        <v>13.404269847315375</v>
      </c>
      <c r="U2166" s="43">
        <f ca="1">_xll.BInterpol('Base CDI'!$H$4:$H$28,'Base CDI'!$I$4:$I$29,S2166,"Cubic","Extrapolate=Linear","MultiX=Average","Skip=True","Sort=True")</f>
        <v>13.410856001542642</v>
      </c>
    </row>
    <row r="2167" spans="16:21" x14ac:dyDescent="0.25">
      <c r="P2167" s="10">
        <v>37664</v>
      </c>
      <c r="Q2167">
        <v>8.4802490000000006</v>
      </c>
      <c r="S2167" s="42">
        <f t="shared" ca="1" si="39"/>
        <v>48187</v>
      </c>
      <c r="T2167" s="43">
        <f ca="1">_xll.BInterpol('Base CDI'!$H$4:$H$28,'Base CDI'!$J$4:$J$29,S2167,"Cubic","Extrapolate=Linear","MultiX=Average","Skip=True","Sort=True")</f>
        <v>13.404519008129414</v>
      </c>
      <c r="U2167" s="43">
        <f ca="1">_xll.BInterpol('Base CDI'!$H$4:$H$28,'Base CDI'!$I$4:$I$29,S2167,"Cubic","Extrapolate=Linear","MultiX=Average","Skip=True","Sort=True")</f>
        <v>13.411108219950666</v>
      </c>
    </row>
    <row r="2168" spans="16:21" x14ac:dyDescent="0.25">
      <c r="P2168" s="10">
        <v>37665</v>
      </c>
      <c r="Q2168">
        <v>8.4878370000000007</v>
      </c>
      <c r="S2168" s="42">
        <f t="shared" ca="1" si="39"/>
        <v>48188</v>
      </c>
      <c r="T2168" s="43">
        <f ca="1">_xll.BInterpol('Base CDI'!$H$4:$H$28,'Base CDI'!$J$4:$J$29,S2168,"Cubic","Extrapolate=Linear","MultiX=Average","Skip=True","Sort=True")</f>
        <v>13.404767879765329</v>
      </c>
      <c r="U2168" s="43">
        <f ca="1">_xll.BInterpol('Base CDI'!$H$4:$H$28,'Base CDI'!$I$4:$I$29,S2168,"Cubic","Extrapolate=Linear","MultiX=Average","Skip=True","Sort=True")</f>
        <v>13.411360085723539</v>
      </c>
    </row>
    <row r="2169" spans="16:21" x14ac:dyDescent="0.25">
      <c r="P2169" s="10">
        <v>37666</v>
      </c>
      <c r="Q2169">
        <v>8.4954289999999997</v>
      </c>
      <c r="S2169" s="42">
        <f t="shared" ca="1" si="39"/>
        <v>48189</v>
      </c>
      <c r="T2169" s="43">
        <f ca="1">_xll.BInterpol('Base CDI'!$H$4:$H$28,'Base CDI'!$J$4:$J$29,S2169,"Cubic","Extrapolate=Linear","MultiX=Average","Skip=True","Sort=True")</f>
        <v>13.405016462094517</v>
      </c>
      <c r="U2169" s="43">
        <f ca="1">_xll.BInterpol('Base CDI'!$H$4:$H$28,'Base CDI'!$I$4:$I$29,S2169,"Cubic","Extrapolate=Linear","MultiX=Average","Skip=True","Sort=True")</f>
        <v>13.411611599040892</v>
      </c>
    </row>
    <row r="2170" spans="16:21" x14ac:dyDescent="0.25">
      <c r="P2170" s="10">
        <v>37669</v>
      </c>
      <c r="Q2170">
        <v>8.5030330000000003</v>
      </c>
      <c r="S2170" s="42">
        <f t="shared" ca="1" si="39"/>
        <v>48190</v>
      </c>
      <c r="T2170" s="43">
        <f ca="1">_xll.BInterpol('Base CDI'!$H$4:$H$28,'Base CDI'!$J$4:$J$29,S2170,"Cubic","Extrapolate=Linear","MultiX=Average","Skip=True","Sort=True")</f>
        <v>13.405264754988384</v>
      </c>
      <c r="U2170" s="43">
        <f ca="1">_xll.BInterpol('Base CDI'!$H$4:$H$28,'Base CDI'!$I$4:$I$29,S2170,"Cubic","Extrapolate=Linear","MultiX=Average","Skip=True","Sort=True")</f>
        <v>13.411862760082361</v>
      </c>
    </row>
    <row r="2171" spans="16:21" x14ac:dyDescent="0.25">
      <c r="P2171" s="10">
        <v>37670</v>
      </c>
      <c r="Q2171">
        <v>8.5106520000000003</v>
      </c>
      <c r="S2171" s="42">
        <f t="shared" ca="1" si="39"/>
        <v>48191</v>
      </c>
      <c r="T2171" s="43">
        <f ca="1">_xll.BInterpol('Base CDI'!$H$4:$H$28,'Base CDI'!$J$4:$J$29,S2171,"Cubic","Extrapolate=Linear","MultiX=Average","Skip=True","Sort=True")</f>
        <v>13.405512758318327</v>
      </c>
      <c r="U2171" s="43">
        <f ca="1">_xll.BInterpol('Base CDI'!$H$4:$H$28,'Base CDI'!$I$4:$I$29,S2171,"Cubic","Extrapolate=Linear","MultiX=Average","Skip=True","Sort=True")</f>
        <v>13.412113569027577</v>
      </c>
    </row>
    <row r="2172" spans="16:21" x14ac:dyDescent="0.25">
      <c r="P2172" s="10">
        <v>37671</v>
      </c>
      <c r="Q2172">
        <v>8.5182699999999993</v>
      </c>
      <c r="S2172" s="42">
        <f t="shared" ca="1" si="39"/>
        <v>48192</v>
      </c>
      <c r="T2172" s="43">
        <f ca="1">_xll.BInterpol('Base CDI'!$H$4:$H$28,'Base CDI'!$J$4:$J$29,S2172,"Cubic","Extrapolate=Linear","MultiX=Average","Skip=True","Sort=True")</f>
        <v>13.405760471955752</v>
      </c>
      <c r="U2172" s="43">
        <f ca="1">_xll.BInterpol('Base CDI'!$H$4:$H$28,'Base CDI'!$I$4:$I$29,S2172,"Cubic","Extrapolate=Linear","MultiX=Average","Skip=True","Sort=True")</f>
        <v>13.412364026056169</v>
      </c>
    </row>
    <row r="2173" spans="16:21" x14ac:dyDescent="0.25">
      <c r="P2173" s="10">
        <v>37672</v>
      </c>
      <c r="Q2173">
        <v>8.5258970000000005</v>
      </c>
      <c r="S2173" s="42">
        <f t="shared" ca="1" si="39"/>
        <v>48193</v>
      </c>
      <c r="T2173" s="43">
        <f ca="1">_xll.BInterpol('Base CDI'!$H$4:$H$28,'Base CDI'!$J$4:$J$29,S2173,"Cubic","Extrapolate=Linear","MultiX=Average","Skip=True","Sort=True")</f>
        <v>13.406007895772056</v>
      </c>
      <c r="U2173" s="43">
        <f ca="1">_xll.BInterpol('Base CDI'!$H$4:$H$28,'Base CDI'!$I$4:$I$29,S2173,"Cubic","Extrapolate=Linear","MultiX=Average","Skip=True","Sort=True")</f>
        <v>13.41261413134777</v>
      </c>
    </row>
    <row r="2174" spans="16:21" x14ac:dyDescent="0.25">
      <c r="P2174" s="10">
        <v>37673</v>
      </c>
      <c r="Q2174">
        <v>8.5337390000000006</v>
      </c>
      <c r="S2174" s="42">
        <f t="shared" ca="1" si="39"/>
        <v>48194</v>
      </c>
      <c r="T2174" s="43">
        <f ca="1">_xll.BInterpol('Base CDI'!$H$4:$H$28,'Base CDI'!$J$4:$J$29,S2174,"Cubic","Extrapolate=Linear","MultiX=Average","Skip=True","Sort=True")</f>
        <v>13.406255029638645</v>
      </c>
      <c r="U2174" s="43">
        <f ca="1">_xll.BInterpol('Base CDI'!$H$4:$H$28,'Base CDI'!$I$4:$I$29,S2174,"Cubic","Extrapolate=Linear","MultiX=Average","Skip=True","Sort=True")</f>
        <v>13.412863885082015</v>
      </c>
    </row>
    <row r="2175" spans="16:21" x14ac:dyDescent="0.25">
      <c r="P2175" s="10">
        <v>37676</v>
      </c>
      <c r="Q2175">
        <v>8.54162</v>
      </c>
      <c r="S2175" s="42">
        <f t="shared" ca="1" si="39"/>
        <v>48195</v>
      </c>
      <c r="T2175" s="43">
        <f ca="1">_xll.BInterpol('Base CDI'!$H$4:$H$28,'Base CDI'!$J$4:$J$29,S2175,"Cubic","Extrapolate=Linear","MultiX=Average","Skip=True","Sort=True")</f>
        <v>13.406501873426919</v>
      </c>
      <c r="U2175" s="43">
        <f ca="1">_xll.BInterpol('Base CDI'!$H$4:$H$28,'Base CDI'!$I$4:$I$29,S2175,"Cubic","Extrapolate=Linear","MultiX=Average","Skip=True","Sort=True")</f>
        <v>13.413113287438531</v>
      </c>
    </row>
    <row r="2176" spans="16:21" x14ac:dyDescent="0.25">
      <c r="P2176" s="10">
        <v>37677</v>
      </c>
      <c r="Q2176">
        <v>8.5495160000000006</v>
      </c>
      <c r="S2176" s="42">
        <f t="shared" ca="1" si="39"/>
        <v>48196</v>
      </c>
      <c r="T2176" s="43">
        <f ca="1">_xll.BInterpol('Base CDI'!$H$4:$H$28,'Base CDI'!$J$4:$J$29,S2176,"Cubic","Extrapolate=Linear","MultiX=Average","Skip=True","Sort=True")</f>
        <v>13.406748427008278</v>
      </c>
      <c r="U2176" s="43">
        <f ca="1">_xll.BInterpol('Base CDI'!$H$4:$H$28,'Base CDI'!$I$4:$I$29,S2176,"Cubic","Extrapolate=Linear","MultiX=Average","Skip=True","Sort=True")</f>
        <v>13.413362338596954</v>
      </c>
    </row>
    <row r="2177" spans="16:21" x14ac:dyDescent="0.25">
      <c r="P2177" s="10">
        <v>37678</v>
      </c>
      <c r="Q2177">
        <v>8.557423</v>
      </c>
      <c r="S2177" s="42">
        <f t="shared" ca="1" si="39"/>
        <v>48197</v>
      </c>
      <c r="T2177" s="43">
        <f ca="1">_xll.BInterpol('Base CDI'!$H$4:$H$28,'Base CDI'!$J$4:$J$29,S2177,"Cubic","Extrapolate=Linear","MultiX=Average","Skip=True","Sort=True")</f>
        <v>13.406994690254127</v>
      </c>
      <c r="U2177" s="43">
        <f ca="1">_xll.BInterpol('Base CDI'!$H$4:$H$28,'Base CDI'!$I$4:$I$29,S2177,"Cubic","Extrapolate=Linear","MultiX=Average","Skip=True","Sort=True")</f>
        <v>13.413611038736915</v>
      </c>
    </row>
    <row r="2178" spans="16:21" x14ac:dyDescent="0.25">
      <c r="P2178" s="10">
        <v>37679</v>
      </c>
      <c r="Q2178">
        <v>8.5653360000000003</v>
      </c>
      <c r="S2178" s="42">
        <f t="shared" ca="1" si="39"/>
        <v>48198</v>
      </c>
      <c r="T2178" s="43">
        <f ca="1">_xll.BInterpol('Base CDI'!$H$4:$H$28,'Base CDI'!$J$4:$J$29,S2178,"Cubic","Extrapolate=Linear","MultiX=Average","Skip=True","Sort=True")</f>
        <v>13.407240663035864</v>
      </c>
      <c r="U2178" s="43">
        <f ca="1">_xll.BInterpol('Base CDI'!$H$4:$H$28,'Base CDI'!$I$4:$I$29,S2178,"Cubic","Extrapolate=Linear","MultiX=Average","Skip=True","Sort=True")</f>
        <v>13.413859388038047</v>
      </c>
    </row>
    <row r="2179" spans="16:21" x14ac:dyDescent="0.25">
      <c r="P2179" s="10">
        <v>37680</v>
      </c>
      <c r="Q2179">
        <v>8.5732599999999994</v>
      </c>
      <c r="S2179" s="42">
        <f t="shared" ca="1" si="39"/>
        <v>48199</v>
      </c>
      <c r="T2179" s="43">
        <f ca="1">_xll.BInterpol('Base CDI'!$H$4:$H$28,'Base CDI'!$J$4:$J$29,S2179,"Cubic","Extrapolate=Linear","MultiX=Average","Skip=True","Sort=True")</f>
        <v>13.407486345224893</v>
      </c>
      <c r="U2179" s="43">
        <f ca="1">_xll.BInterpol('Base CDI'!$H$4:$H$28,'Base CDI'!$I$4:$I$29,S2179,"Cubic","Extrapolate=Linear","MultiX=Average","Skip=True","Sort=True")</f>
        <v>13.414107386679978</v>
      </c>
    </row>
    <row r="2180" spans="16:21" x14ac:dyDescent="0.25">
      <c r="P2180" s="10">
        <v>37685</v>
      </c>
      <c r="Q2180">
        <v>8.5812019999999993</v>
      </c>
      <c r="S2180" s="42">
        <f t="shared" ca="1" si="39"/>
        <v>48200</v>
      </c>
      <c r="T2180" s="43">
        <f ca="1">_xll.BInterpol('Base CDI'!$H$4:$H$28,'Base CDI'!$J$4:$J$29,S2180,"Cubic","Extrapolate=Linear","MultiX=Average","Skip=True","Sort=True")</f>
        <v>13.407731736692616</v>
      </c>
      <c r="U2180" s="43">
        <f ca="1">_xll.BInterpol('Base CDI'!$H$4:$H$28,'Base CDI'!$I$4:$I$29,S2180,"Cubic","Extrapolate=Linear","MultiX=Average","Skip=True","Sort=True")</f>
        <v>13.414355034842343</v>
      </c>
    </row>
    <row r="2181" spans="16:21" x14ac:dyDescent="0.25">
      <c r="P2181" s="10">
        <v>37686</v>
      </c>
      <c r="Q2181">
        <v>8.5891559999999991</v>
      </c>
      <c r="S2181" s="42">
        <f t="shared" ca="1" si="39"/>
        <v>48201</v>
      </c>
      <c r="T2181" s="43">
        <f ca="1">_xll.BInterpol('Base CDI'!$H$4:$H$28,'Base CDI'!$J$4:$J$29,S2181,"Cubic","Extrapolate=Linear","MultiX=Average","Skip=True","Sort=True")</f>
        <v>13.407976837310432</v>
      </c>
      <c r="U2181" s="43">
        <f ca="1">_xll.BInterpol('Base CDI'!$H$4:$H$28,'Base CDI'!$I$4:$I$29,S2181,"Cubic","Extrapolate=Linear","MultiX=Average","Skip=True","Sort=True")</f>
        <v>13.414602332704773</v>
      </c>
    </row>
    <row r="2182" spans="16:21" x14ac:dyDescent="0.25">
      <c r="P2182" s="10">
        <v>37687</v>
      </c>
      <c r="Q2182">
        <v>8.5971159999999998</v>
      </c>
      <c r="S2182" s="42">
        <f t="shared" ca="1" si="39"/>
        <v>48202</v>
      </c>
      <c r="T2182" s="43">
        <f ca="1">_xll.BInterpol('Base CDI'!$H$4:$H$28,'Base CDI'!$J$4:$J$29,S2182,"Cubic","Extrapolate=Linear","MultiX=Average","Skip=True","Sort=True")</f>
        <v>13.408221646949745</v>
      </c>
      <c r="U2182" s="43">
        <f ca="1">_xll.BInterpol('Base CDI'!$H$4:$H$28,'Base CDI'!$I$4:$I$29,S2182,"Cubic","Extrapolate=Linear","MultiX=Average","Skip=True","Sort=True")</f>
        <v>13.414849280446902</v>
      </c>
    </row>
    <row r="2183" spans="16:21" x14ac:dyDescent="0.25">
      <c r="P2183" s="10">
        <v>37690</v>
      </c>
      <c r="Q2183">
        <v>8.6050830000000005</v>
      </c>
      <c r="S2183" s="42">
        <f t="shared" ca="1" si="39"/>
        <v>48203</v>
      </c>
      <c r="T2183" s="43">
        <f ca="1">_xll.BInterpol('Base CDI'!$H$4:$H$28,'Base CDI'!$J$4:$J$29,S2183,"Cubic","Extrapolate=Linear","MultiX=Average","Skip=True","Sort=True")</f>
        <v>13.408466165481956</v>
      </c>
      <c r="U2183" s="43">
        <f ca="1">_xll.BInterpol('Base CDI'!$H$4:$H$28,'Base CDI'!$I$4:$I$29,S2183,"Cubic","Extrapolate=Linear","MultiX=Average","Skip=True","Sort=True")</f>
        <v>13.415095878248358</v>
      </c>
    </row>
    <row r="2184" spans="16:21" x14ac:dyDescent="0.25">
      <c r="P2184" s="10">
        <v>37691</v>
      </c>
      <c r="Q2184">
        <v>8.6130650000000006</v>
      </c>
      <c r="S2184" s="42">
        <f t="shared" ca="1" si="39"/>
        <v>48204</v>
      </c>
      <c r="T2184" s="43">
        <f ca="1">_xll.BInterpol('Base CDI'!$H$4:$H$28,'Base CDI'!$J$4:$J$29,S2184,"Cubic","Extrapolate=Linear","MultiX=Average","Skip=True","Sort=True")</f>
        <v>13.408710392778467</v>
      </c>
      <c r="U2184" s="43">
        <f ca="1">_xll.BInterpol('Base CDI'!$H$4:$H$28,'Base CDI'!$I$4:$I$29,S2184,"Cubic","Extrapolate=Linear","MultiX=Average","Skip=True","Sort=True")</f>
        <v>13.415342126288778</v>
      </c>
    </row>
    <row r="2185" spans="16:21" x14ac:dyDescent="0.25">
      <c r="P2185" s="10">
        <v>37692</v>
      </c>
      <c r="Q2185">
        <v>8.621048</v>
      </c>
      <c r="S2185" s="42">
        <f t="shared" ca="1" si="39"/>
        <v>48205</v>
      </c>
      <c r="T2185" s="43">
        <f ca="1">_xll.BInterpol('Base CDI'!$H$4:$H$28,'Base CDI'!$J$4:$J$29,S2185,"Cubic","Extrapolate=Linear","MultiX=Average","Skip=True","Sort=True")</f>
        <v>13.408954328710678</v>
      </c>
      <c r="U2185" s="43">
        <f ca="1">_xll.BInterpol('Base CDI'!$H$4:$H$28,'Base CDI'!$I$4:$I$29,S2185,"Cubic","Extrapolate=Linear","MultiX=Average","Skip=True","Sort=True")</f>
        <v>13.415588024747789</v>
      </c>
    </row>
    <row r="2186" spans="16:21" x14ac:dyDescent="0.25">
      <c r="P2186" s="10">
        <v>37693</v>
      </c>
      <c r="Q2186">
        <v>8.6290370000000003</v>
      </c>
      <c r="S2186" s="42">
        <f t="shared" ca="1" si="39"/>
        <v>48206</v>
      </c>
      <c r="T2186" s="43">
        <f ca="1">_xll.BInterpol('Base CDI'!$H$4:$H$28,'Base CDI'!$J$4:$J$29,S2186,"Cubic","Extrapolate=Linear","MultiX=Average","Skip=True","Sort=True")</f>
        <v>13.409197973149993</v>
      </c>
      <c r="U2186" s="43">
        <f ca="1">_xll.BInterpol('Base CDI'!$H$4:$H$28,'Base CDI'!$I$4:$I$29,S2186,"Cubic","Extrapolate=Linear","MultiX=Average","Skip=True","Sort=True")</f>
        <v>13.415833573805026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40">S2186+1</f>
        <v>48207</v>
      </c>
      <c r="T2187" s="43">
        <f ca="1">_xll.BInterpol('Base CDI'!$H$4:$H$28,'Base CDI'!$J$4:$J$29,S2187,"Cubic","Extrapolate=Linear","MultiX=Average","Skip=True","Sort=True")</f>
        <v>13.409441325967812</v>
      </c>
      <c r="U2187" s="43">
        <f ca="1">_xll.BInterpol('Base CDI'!$H$4:$H$28,'Base CDI'!$I$4:$I$29,S2187,"Cubic","Extrapolate=Linear","MultiX=Average","Skip=True","Sort=True")</f>
        <v>13.41607877364012</v>
      </c>
    </row>
    <row r="2188" spans="16:21" x14ac:dyDescent="0.25">
      <c r="P2188" s="10">
        <v>37697</v>
      </c>
      <c r="Q2188">
        <v>8.6450259999999997</v>
      </c>
      <c r="S2188" s="42">
        <f t="shared" ca="1" si="40"/>
        <v>48208</v>
      </c>
      <c r="T2188" s="43">
        <f ca="1">_xll.BInterpol('Base CDI'!$H$4:$H$28,'Base CDI'!$J$4:$J$29,S2188,"Cubic","Extrapolate=Linear","MultiX=Average","Skip=True","Sort=True")</f>
        <v>13.409684387035536</v>
      </c>
      <c r="U2188" s="43">
        <f ca="1">_xll.BInterpol('Base CDI'!$H$4:$H$28,'Base CDI'!$I$4:$I$29,S2188,"Cubic","Extrapolate=Linear","MultiX=Average","Skip=True","Sort=True")</f>
        <v>13.416323624432701</v>
      </c>
    </row>
    <row r="2189" spans="16:21" x14ac:dyDescent="0.25">
      <c r="P2189" s="10">
        <v>37698</v>
      </c>
      <c r="Q2189">
        <v>8.6530310000000004</v>
      </c>
      <c r="S2189" s="42">
        <f t="shared" ca="1" si="40"/>
        <v>48209</v>
      </c>
      <c r="T2189" s="43">
        <f ca="1">_xll.BInterpol('Base CDI'!$H$4:$H$28,'Base CDI'!$J$4:$J$29,S2189,"Cubic","Extrapolate=Linear","MultiX=Average","Skip=True","Sort=True")</f>
        <v>13.409927156224569</v>
      </c>
      <c r="U2189" s="43">
        <f ca="1">_xll.BInterpol('Base CDI'!$H$4:$H$28,'Base CDI'!$I$4:$I$29,S2189,"Cubic","Extrapolate=Linear","MultiX=Average","Skip=True","Sort=True")</f>
        <v>13.416568126362407</v>
      </c>
    </row>
    <row r="2190" spans="16:21" x14ac:dyDescent="0.25">
      <c r="P2190" s="10">
        <v>37699</v>
      </c>
      <c r="Q2190">
        <v>8.6610359999999993</v>
      </c>
      <c r="S2190" s="42">
        <f t="shared" ca="1" si="40"/>
        <v>48210</v>
      </c>
      <c r="T2190" s="43">
        <f ca="1">_xll.BInterpol('Base CDI'!$H$4:$H$28,'Base CDI'!$J$4:$J$29,S2190,"Cubic","Extrapolate=Linear","MultiX=Average","Skip=True","Sort=True")</f>
        <v>13.410169633406312</v>
      </c>
      <c r="U2190" s="43">
        <f ca="1">_xll.BInterpol('Base CDI'!$H$4:$H$28,'Base CDI'!$I$4:$I$29,S2190,"Cubic","Extrapolate=Linear","MultiX=Average","Skip=True","Sort=True")</f>
        <v>13.416812279608862</v>
      </c>
    </row>
    <row r="2191" spans="16:21" x14ac:dyDescent="0.25">
      <c r="P2191" s="10">
        <v>37700</v>
      </c>
      <c r="Q2191">
        <v>8.6690459999999998</v>
      </c>
      <c r="S2191" s="42">
        <f t="shared" ca="1" si="40"/>
        <v>48211</v>
      </c>
      <c r="T2191" s="43">
        <f ca="1">_xll.BInterpol('Base CDI'!$H$4:$H$28,'Base CDI'!$J$4:$J$29,S2191,"Cubic","Extrapolate=Linear","MultiX=Average","Skip=True","Sort=True")</f>
        <v>13.410411818452165</v>
      </c>
      <c r="U2191" s="43">
        <f ca="1">_xll.BInterpol('Base CDI'!$H$4:$H$28,'Base CDI'!$I$4:$I$29,S2191,"Cubic","Extrapolate=Linear","MultiX=Average","Skip=True","Sort=True")</f>
        <v>13.417056084351705</v>
      </c>
    </row>
    <row r="2192" spans="16:21" x14ac:dyDescent="0.25">
      <c r="P2192" s="10">
        <v>37701</v>
      </c>
      <c r="Q2192">
        <v>8.6770659999999999</v>
      </c>
      <c r="S2192" s="42">
        <f t="shared" ca="1" si="40"/>
        <v>48212</v>
      </c>
      <c r="T2192" s="43">
        <f ca="1">_xll.BInterpol('Base CDI'!$H$4:$H$28,'Base CDI'!$J$4:$J$29,S2192,"Cubic","Extrapolate=Linear","MultiX=Average","Skip=True","Sort=True")</f>
        <v>13.410653711233531</v>
      </c>
      <c r="U2192" s="43">
        <f ca="1">_xll.BInterpol('Base CDI'!$H$4:$H$28,'Base CDI'!$I$4:$I$29,S2192,"Cubic","Extrapolate=Linear","MultiX=Average","Skip=True","Sort=True")</f>
        <v>13.417299540770562</v>
      </c>
    </row>
    <row r="2193" spans="16:21" x14ac:dyDescent="0.25">
      <c r="P2193" s="10">
        <v>37704</v>
      </c>
      <c r="Q2193">
        <v>8.6850900000000006</v>
      </c>
      <c r="S2193" s="42">
        <f t="shared" ca="1" si="40"/>
        <v>48213</v>
      </c>
      <c r="T2193" s="43">
        <f ca="1">_xll.BInterpol('Base CDI'!$H$4:$H$28,'Base CDI'!$J$4:$J$29,S2193,"Cubic","Extrapolate=Linear","MultiX=Average","Skip=True","Sort=True")</f>
        <v>13.410895311621809</v>
      </c>
      <c r="U2193" s="43">
        <f ca="1">_xll.BInterpol('Base CDI'!$H$4:$H$28,'Base CDI'!$I$4:$I$29,S2193,"Cubic","Extrapolate=Linear","MultiX=Average","Skip=True","Sort=True")</f>
        <v>13.417542649045071</v>
      </c>
    </row>
    <row r="2194" spans="16:21" x14ac:dyDescent="0.25">
      <c r="P2194" s="10">
        <v>37705</v>
      </c>
      <c r="Q2194">
        <v>8.6931189999999994</v>
      </c>
      <c r="S2194" s="42">
        <f t="shared" ca="1" si="40"/>
        <v>48214</v>
      </c>
      <c r="T2194" s="43">
        <f ca="1">_xll.BInterpol('Base CDI'!$H$4:$H$28,'Base CDI'!$J$4:$J$29,S2194,"Cubic","Extrapolate=Linear","MultiX=Average","Skip=True","Sort=True")</f>
        <v>13.411136619488406</v>
      </c>
      <c r="U2194" s="43">
        <f ca="1">_xll.BInterpol('Base CDI'!$H$4:$H$28,'Base CDI'!$I$4:$I$29,S2194,"Cubic","Extrapolate=Linear","MultiX=Average","Skip=True","Sort=True")</f>
        <v>13.41778540935486</v>
      </c>
    </row>
    <row r="2195" spans="16:21" x14ac:dyDescent="0.25">
      <c r="P2195" s="10">
        <v>37706</v>
      </c>
      <c r="Q2195">
        <v>8.7011470000000006</v>
      </c>
      <c r="S2195" s="42">
        <f t="shared" ca="1" si="40"/>
        <v>48215</v>
      </c>
      <c r="T2195" s="43">
        <f ca="1">_xll.BInterpol('Base CDI'!$H$4:$H$28,'Base CDI'!$J$4:$J$29,S2195,"Cubic","Extrapolate=Linear","MultiX=Average","Skip=True","Sort=True")</f>
        <v>13.411377634704719</v>
      </c>
      <c r="U2195" s="43">
        <f ca="1">_xll.BInterpol('Base CDI'!$H$4:$H$28,'Base CDI'!$I$4:$I$29,S2195,"Cubic","Extrapolate=Linear","MultiX=Average","Skip=True","Sort=True")</f>
        <v>13.41802782187956</v>
      </c>
    </row>
    <row r="2196" spans="16:21" x14ac:dyDescent="0.25">
      <c r="P2196" s="10">
        <v>37707</v>
      </c>
      <c r="Q2196">
        <v>8.7091860000000008</v>
      </c>
      <c r="S2196" s="42">
        <f t="shared" ca="1" si="40"/>
        <v>48216</v>
      </c>
      <c r="T2196" s="43">
        <f ca="1">_xll.BInterpol('Base CDI'!$H$4:$H$28,'Base CDI'!$J$4:$J$29,S2196,"Cubic","Extrapolate=Linear","MultiX=Average","Skip=True","Sort=True")</f>
        <v>13.411618357142151</v>
      </c>
      <c r="U2196" s="43">
        <f ca="1">_xll.BInterpol('Base CDI'!$H$4:$H$28,'Base CDI'!$I$4:$I$29,S2196,"Cubic","Extrapolate=Linear","MultiX=Average","Skip=True","Sort=True")</f>
        <v>13.418269886798806</v>
      </c>
    </row>
    <row r="2197" spans="16:21" x14ac:dyDescent="0.25">
      <c r="P2197" s="10">
        <v>37708</v>
      </c>
      <c r="Q2197">
        <v>8.7172289999999997</v>
      </c>
      <c r="S2197" s="42">
        <f t="shared" ca="1" si="40"/>
        <v>48217</v>
      </c>
      <c r="T2197" s="43">
        <f ca="1">_xll.BInterpol('Base CDI'!$H$4:$H$28,'Base CDI'!$J$4:$J$29,S2197,"Cubic","Extrapolate=Linear","MultiX=Average","Skip=True","Sort=True")</f>
        <v>13.411858786672104</v>
      </c>
      <c r="U2197" s="43">
        <f ca="1">_xll.BInterpol('Base CDI'!$H$4:$H$28,'Base CDI'!$I$4:$I$29,S2197,"Cubic","Extrapolate=Linear","MultiX=Average","Skip=True","Sort=True")</f>
        <v>13.418511604292227</v>
      </c>
    </row>
    <row r="2198" spans="16:21" x14ac:dyDescent="0.25">
      <c r="P2198" s="10">
        <v>37711</v>
      </c>
      <c r="Q2198">
        <v>8.7252869999999998</v>
      </c>
      <c r="S2198" s="42">
        <f t="shared" ca="1" si="40"/>
        <v>48218</v>
      </c>
      <c r="T2198" s="43">
        <f ca="1">_xll.BInterpol('Base CDI'!$H$4:$H$28,'Base CDI'!$J$4:$J$29,S2198,"Cubic","Extrapolate=Linear","MultiX=Average","Skip=True","Sort=True")</f>
        <v>13.41209892316598</v>
      </c>
      <c r="U2198" s="43">
        <f ca="1">_xll.BInterpol('Base CDI'!$H$4:$H$28,'Base CDI'!$I$4:$I$29,S2198,"Cubic","Extrapolate=Linear","MultiX=Average","Skip=True","Sort=True")</f>
        <v>13.418752974539458</v>
      </c>
    </row>
    <row r="2199" spans="16:21" x14ac:dyDescent="0.25">
      <c r="P2199" s="10">
        <v>37712</v>
      </c>
      <c r="Q2199">
        <v>8.7333560000000006</v>
      </c>
      <c r="S2199" s="42">
        <f t="shared" ca="1" si="40"/>
        <v>48219</v>
      </c>
      <c r="T2199" s="43">
        <f ca="1">_xll.BInterpol('Base CDI'!$H$4:$H$28,'Base CDI'!$J$4:$J$29,S2199,"Cubic","Extrapolate=Linear","MultiX=Average","Skip=True","Sort=True")</f>
        <v>13.41233876649518</v>
      </c>
      <c r="U2199" s="43">
        <f ca="1">_xll.BInterpol('Base CDI'!$H$4:$H$28,'Base CDI'!$I$4:$I$29,S2199,"Cubic","Extrapolate=Linear","MultiX=Average","Skip=True","Sort=True")</f>
        <v>13.418993997720129</v>
      </c>
    </row>
    <row r="2200" spans="16:21" x14ac:dyDescent="0.25">
      <c r="P2200" s="10">
        <v>37713</v>
      </c>
      <c r="Q2200">
        <v>8.7414269999999998</v>
      </c>
      <c r="S2200" s="42">
        <f t="shared" ca="1" si="40"/>
        <v>48220</v>
      </c>
      <c r="T2200" s="43">
        <f ca="1">_xll.BInterpol('Base CDI'!$H$4:$H$28,'Base CDI'!$J$4:$J$29,S2200,"Cubic","Extrapolate=Linear","MultiX=Average","Skip=True","Sort=True")</f>
        <v>13.412578316531105</v>
      </c>
      <c r="U2200" s="43">
        <f ca="1">_xll.BInterpol('Base CDI'!$H$4:$H$28,'Base CDI'!$I$4:$I$29,S2200,"Cubic","Extrapolate=Linear","MultiX=Average","Skip=True","Sort=True")</f>
        <v>13.419234674013873</v>
      </c>
    </row>
    <row r="2201" spans="16:21" x14ac:dyDescent="0.25">
      <c r="P2201" s="10">
        <v>37714</v>
      </c>
      <c r="Q2201">
        <v>8.7495060000000002</v>
      </c>
      <c r="S2201" s="42">
        <f t="shared" ca="1" si="40"/>
        <v>48221</v>
      </c>
      <c r="T2201" s="43">
        <f ca="1">_xll.BInterpol('Base CDI'!$H$4:$H$28,'Base CDI'!$J$4:$J$29,S2201,"Cubic","Extrapolate=Linear","MultiX=Average","Skip=True","Sort=True")</f>
        <v>13.412817573145158</v>
      </c>
      <c r="U2201" s="43">
        <f ca="1">_xll.BInterpol('Base CDI'!$H$4:$H$28,'Base CDI'!$I$4:$I$29,S2201,"Cubic","Extrapolate=Linear","MultiX=Average","Skip=True","Sort=True")</f>
        <v>13.419475003600322</v>
      </c>
    </row>
    <row r="2202" spans="16:21" x14ac:dyDescent="0.25">
      <c r="P2202" s="10">
        <v>37715</v>
      </c>
      <c r="Q2202">
        <v>8.7575909999999997</v>
      </c>
      <c r="S2202" s="42">
        <f t="shared" ca="1" si="40"/>
        <v>48222</v>
      </c>
      <c r="T2202" s="43">
        <f ca="1">_xll.BInterpol('Base CDI'!$H$4:$H$28,'Base CDI'!$J$4:$J$29,S2202,"Cubic","Extrapolate=Linear","MultiX=Average","Skip=True","Sort=True")</f>
        <v>13.413056536208741</v>
      </c>
      <c r="U2202" s="43">
        <f ca="1">_xll.BInterpol('Base CDI'!$H$4:$H$28,'Base CDI'!$I$4:$I$29,S2202,"Cubic","Extrapolate=Linear","MultiX=Average","Skip=True","Sort=True")</f>
        <v>13.419714986659105</v>
      </c>
    </row>
    <row r="2203" spans="16:21" x14ac:dyDescent="0.25">
      <c r="P2203" s="10">
        <v>37718</v>
      </c>
      <c r="Q2203">
        <v>8.7656849999999995</v>
      </c>
      <c r="S2203" s="42">
        <f t="shared" ca="1" si="40"/>
        <v>48223</v>
      </c>
      <c r="T2203" s="43">
        <f ca="1">_xll.BInterpol('Base CDI'!$H$4:$H$28,'Base CDI'!$J$4:$J$29,S2203,"Cubic","Extrapolate=Linear","MultiX=Average","Skip=True","Sort=True")</f>
        <v>13.413295205593252</v>
      </c>
      <c r="U2203" s="43">
        <f ca="1">_xll.BInterpol('Base CDI'!$H$4:$H$28,'Base CDI'!$I$4:$I$29,S2203,"Cubic","Extrapolate=Linear","MultiX=Average","Skip=True","Sort=True")</f>
        <v>13.419954623369859</v>
      </c>
    </row>
    <row r="2204" spans="16:21" x14ac:dyDescent="0.25">
      <c r="P2204" s="10">
        <v>37719</v>
      </c>
      <c r="Q2204">
        <v>8.7737879999999997</v>
      </c>
      <c r="S2204" s="42">
        <f t="shared" ca="1" si="40"/>
        <v>48224</v>
      </c>
      <c r="T2204" s="43">
        <f ca="1">_xll.BInterpol('Base CDI'!$H$4:$H$28,'Base CDI'!$J$4:$J$29,S2204,"Cubic","Extrapolate=Linear","MultiX=Average","Skip=True","Sort=True")</f>
        <v>13.413533581170096</v>
      </c>
      <c r="U2204" s="43">
        <f ca="1">_xll.BInterpol('Base CDI'!$H$4:$H$28,'Base CDI'!$I$4:$I$29,S2204,"Cubic","Extrapolate=Linear","MultiX=Average","Skip=True","Sort=True")</f>
        <v>13.420193913912211</v>
      </c>
    </row>
    <row r="2205" spans="16:21" x14ac:dyDescent="0.25">
      <c r="P2205" s="10">
        <v>37720</v>
      </c>
      <c r="Q2205">
        <v>8.7818989999999992</v>
      </c>
      <c r="S2205" s="42">
        <f t="shared" ca="1" si="40"/>
        <v>48225</v>
      </c>
      <c r="T2205" s="43">
        <f ca="1">_xll.BInterpol('Base CDI'!$H$4:$H$28,'Base CDI'!$J$4:$J$29,S2205,"Cubic","Extrapolate=Linear","MultiX=Average","Skip=True","Sort=True")</f>
        <v>13.413771662810674</v>
      </c>
      <c r="U2205" s="43">
        <f ca="1">_xll.BInterpol('Base CDI'!$H$4:$H$28,'Base CDI'!$I$4:$I$29,S2205,"Cubic","Extrapolate=Linear","MultiX=Average","Skip=True","Sort=True")</f>
        <v>13.420432858465798</v>
      </c>
    </row>
    <row r="2206" spans="16:21" x14ac:dyDescent="0.25">
      <c r="P2206" s="10">
        <v>37721</v>
      </c>
      <c r="Q2206">
        <v>8.7900150000000004</v>
      </c>
      <c r="S2206" s="42">
        <f t="shared" ca="1" si="40"/>
        <v>48226</v>
      </c>
      <c r="T2206" s="43">
        <f ca="1">_xll.BInterpol('Base CDI'!$H$4:$H$28,'Base CDI'!$J$4:$J$29,S2206,"Cubic","Extrapolate=Linear","MultiX=Average","Skip=True","Sort=True")</f>
        <v>13.41400945038639</v>
      </c>
      <c r="U2206" s="43">
        <f ca="1">_xll.BInterpol('Base CDI'!$H$4:$H$28,'Base CDI'!$I$4:$I$29,S2206,"Cubic","Extrapolate=Linear","MultiX=Average","Skip=True","Sort=True")</f>
        <v>13.420671457210247</v>
      </c>
    </row>
    <row r="2207" spans="16:21" x14ac:dyDescent="0.25">
      <c r="P2207" s="10">
        <v>37722</v>
      </c>
      <c r="Q2207">
        <v>8.798133</v>
      </c>
      <c r="S2207" s="42">
        <f t="shared" ca="1" si="40"/>
        <v>48227</v>
      </c>
      <c r="T2207" s="43">
        <f ca="1">_xll.BInterpol('Base CDI'!$H$4:$H$28,'Base CDI'!$J$4:$J$29,S2207,"Cubic","Extrapolate=Linear","MultiX=Average","Skip=True","Sort=True")</f>
        <v>13.41424694376864</v>
      </c>
      <c r="U2207" s="43">
        <f ca="1">_xll.BInterpol('Base CDI'!$H$4:$H$28,'Base CDI'!$I$4:$I$29,S2207,"Cubic","Extrapolate=Linear","MultiX=Average","Skip=True","Sort=True")</f>
        <v>13.420909710325192</v>
      </c>
    </row>
    <row r="2208" spans="16:21" x14ac:dyDescent="0.25">
      <c r="P2208" s="10">
        <v>37725</v>
      </c>
      <c r="Q2208">
        <v>8.8062609999999992</v>
      </c>
      <c r="S2208" s="42">
        <f t="shared" ca="1" si="40"/>
        <v>48228</v>
      </c>
      <c r="T2208" s="43">
        <f ca="1">_xll.BInterpol('Base CDI'!$H$4:$H$28,'Base CDI'!$J$4:$J$29,S2208,"Cubic","Extrapolate=Linear","MultiX=Average","Skip=True","Sort=True")</f>
        <v>13.41448414282883</v>
      </c>
      <c r="U2208" s="43">
        <f ca="1">_xll.BInterpol('Base CDI'!$H$4:$H$28,'Base CDI'!$I$4:$I$29,S2208,"Cubic","Extrapolate=Linear","MultiX=Average","Skip=True","Sort=True")</f>
        <v>13.421147617990266</v>
      </c>
    </row>
    <row r="2209" spans="16:21" x14ac:dyDescent="0.25">
      <c r="P2209" s="10">
        <v>37726</v>
      </c>
      <c r="Q2209">
        <v>8.8143960000000003</v>
      </c>
      <c r="S2209" s="42">
        <f t="shared" ca="1" si="40"/>
        <v>48229</v>
      </c>
      <c r="T2209" s="43">
        <f ca="1">_xll.BInterpol('Base CDI'!$H$4:$H$28,'Base CDI'!$J$4:$J$29,S2209,"Cubic","Extrapolate=Linear","MultiX=Average","Skip=True","Sort=True")</f>
        <v>13.414721047438361</v>
      </c>
      <c r="U2209" s="43">
        <f ca="1">_xll.BInterpol('Base CDI'!$H$4:$H$28,'Base CDI'!$I$4:$I$29,S2209,"Cubic","Extrapolate=Linear","MultiX=Average","Skip=True","Sort=True")</f>
        <v>13.4213851803851</v>
      </c>
    </row>
    <row r="2210" spans="16:21" x14ac:dyDescent="0.25">
      <c r="P2210" s="10">
        <v>37727</v>
      </c>
      <c r="Q2210">
        <v>8.8225420000000003</v>
      </c>
      <c r="S2210" s="42">
        <f t="shared" ca="1" si="40"/>
        <v>48230</v>
      </c>
      <c r="T2210" s="43">
        <f ca="1">_xll.BInterpol('Base CDI'!$H$4:$H$28,'Base CDI'!$J$4:$J$29,S2210,"Cubic","Extrapolate=Linear","MultiX=Average","Skip=True","Sort=True")</f>
        <v>13.414957657468634</v>
      </c>
      <c r="U2210" s="43">
        <f ca="1">_xll.BInterpol('Base CDI'!$H$4:$H$28,'Base CDI'!$I$4:$I$29,S2210,"Cubic","Extrapolate=Linear","MultiX=Average","Skip=True","Sort=True")</f>
        <v>13.421622397689326</v>
      </c>
    </row>
    <row r="2211" spans="16:21" x14ac:dyDescent="0.25">
      <c r="P2211" s="10">
        <v>37728</v>
      </c>
      <c r="Q2211">
        <v>8.8307120000000001</v>
      </c>
      <c r="S2211" s="42">
        <f t="shared" ca="1" si="40"/>
        <v>48231</v>
      </c>
      <c r="T2211" s="43">
        <f ca="1">_xll.BInterpol('Base CDI'!$H$4:$H$28,'Base CDI'!$J$4:$J$29,S2211,"Cubic","Extrapolate=Linear","MultiX=Average","Skip=True","Sort=True")</f>
        <v>13.41519397279105</v>
      </c>
      <c r="U2211" s="43">
        <f ca="1">_xll.BInterpol('Base CDI'!$H$4:$H$28,'Base CDI'!$I$4:$I$29,S2211,"Cubic","Extrapolate=Linear","MultiX=Average","Skip=True","Sort=True")</f>
        <v>13.421859270082575</v>
      </c>
    </row>
    <row r="2212" spans="16:21" x14ac:dyDescent="0.25">
      <c r="P2212" s="10">
        <v>37733</v>
      </c>
      <c r="Q2212">
        <v>8.8388950000000008</v>
      </c>
      <c r="S2212" s="42">
        <f t="shared" ca="1" si="40"/>
        <v>48232</v>
      </c>
      <c r="T2212" s="43">
        <f ca="1">_xll.BInterpol('Base CDI'!$H$4:$H$28,'Base CDI'!$J$4:$J$29,S2212,"Cubic","Extrapolate=Linear","MultiX=Average","Skip=True","Sort=True")</f>
        <v>13.41542999327701</v>
      </c>
      <c r="U2212" s="43">
        <f ca="1">_xll.BInterpol('Base CDI'!$H$4:$H$28,'Base CDI'!$I$4:$I$29,S2212,"Cubic","Extrapolate=Linear","MultiX=Average","Skip=True","Sort=True")</f>
        <v>13.422095797744481</v>
      </c>
    </row>
    <row r="2213" spans="16:21" x14ac:dyDescent="0.25">
      <c r="P2213" s="10">
        <v>37734</v>
      </c>
      <c r="Q2213">
        <v>8.8470829999999996</v>
      </c>
      <c r="S2213" s="42">
        <f t="shared" ca="1" si="40"/>
        <v>48233</v>
      </c>
      <c r="T2213" s="43">
        <f ca="1">_xll.BInterpol('Base CDI'!$H$4:$H$28,'Base CDI'!$J$4:$J$29,S2213,"Cubic","Extrapolate=Linear","MultiX=Average","Skip=True","Sort=True")</f>
        <v>13.41566571879792</v>
      </c>
      <c r="U2213" s="43">
        <f ca="1">_xll.BInterpol('Base CDI'!$H$4:$H$28,'Base CDI'!$I$4:$I$29,S2213,"Cubic","Extrapolate=Linear","MultiX=Average","Skip=True","Sort=True")</f>
        <v>13.422331980854674</v>
      </c>
    </row>
    <row r="2214" spans="16:21" x14ac:dyDescent="0.25">
      <c r="P2214" s="10">
        <v>37735</v>
      </c>
      <c r="Q2214">
        <v>8.8552789999999995</v>
      </c>
      <c r="S2214" s="42">
        <f t="shared" ca="1" si="40"/>
        <v>48234</v>
      </c>
      <c r="T2214" s="43">
        <f ca="1">_xll.BInterpol('Base CDI'!$H$4:$H$28,'Base CDI'!$J$4:$J$29,S2214,"Cubic","Extrapolate=Linear","MultiX=Average","Skip=True","Sort=True")</f>
        <v>13.415901149225176</v>
      </c>
      <c r="U2214" s="43">
        <f ca="1">_xll.BInterpol('Base CDI'!$H$4:$H$28,'Base CDI'!$I$4:$I$29,S2214,"Cubic","Extrapolate=Linear","MultiX=Average","Skip=True","Sort=True")</f>
        <v>13.422567819592787</v>
      </c>
    </row>
    <row r="2215" spans="16:21" x14ac:dyDescent="0.25">
      <c r="P2215" s="10">
        <v>37736</v>
      </c>
      <c r="Q2215">
        <v>8.8634730000000008</v>
      </c>
      <c r="S2215" s="42">
        <f t="shared" ca="1" si="40"/>
        <v>48235</v>
      </c>
      <c r="T2215" s="43">
        <f ca="1">_xll.BInterpol('Base CDI'!$H$4:$H$28,'Base CDI'!$J$4:$J$29,S2215,"Cubic","Extrapolate=Linear","MultiX=Average","Skip=True","Sort=True")</f>
        <v>13.416136284430182</v>
      </c>
      <c r="U2215" s="43">
        <f ca="1">_xll.BInterpol('Base CDI'!$H$4:$H$28,'Base CDI'!$I$4:$I$29,S2215,"Cubic","Extrapolate=Linear","MultiX=Average","Skip=True","Sort=True")</f>
        <v>13.422803314138452</v>
      </c>
    </row>
    <row r="2216" spans="16:21" x14ac:dyDescent="0.25">
      <c r="P2216" s="10">
        <v>37739</v>
      </c>
      <c r="Q2216">
        <v>8.8716670000000004</v>
      </c>
      <c r="S2216" s="42">
        <f t="shared" ca="1" si="40"/>
        <v>48236</v>
      </c>
      <c r="T2216" s="43">
        <f ca="1">_xll.BInterpol('Base CDI'!$H$4:$H$28,'Base CDI'!$J$4:$J$29,S2216,"Cubic","Extrapolate=Linear","MultiX=Average","Skip=True","Sort=True")</f>
        <v>13.416371124284343</v>
      </c>
      <c r="U2216" s="43">
        <f ca="1">_xll.BInterpol('Base CDI'!$H$4:$H$28,'Base CDI'!$I$4:$I$29,S2216,"Cubic","Extrapolate=Linear","MultiX=Average","Skip=True","Sort=True")</f>
        <v>13.423038464671301</v>
      </c>
    </row>
    <row r="2217" spans="16:21" x14ac:dyDescent="0.25">
      <c r="P2217" s="10">
        <v>37740</v>
      </c>
      <c r="Q2217">
        <v>8.8798709999999996</v>
      </c>
      <c r="S2217" s="42">
        <f t="shared" ca="1" si="40"/>
        <v>48237</v>
      </c>
      <c r="T2217" s="43">
        <f ca="1">_xll.BInterpol('Base CDI'!$H$4:$H$28,'Base CDI'!$J$4:$J$29,S2217,"Cubic","Extrapolate=Linear","MultiX=Average","Skip=True","Sort=True")</f>
        <v>13.416605668659054</v>
      </c>
      <c r="U2217" s="43">
        <f ca="1">_xll.BInterpol('Base CDI'!$H$4:$H$28,'Base CDI'!$I$4:$I$29,S2217,"Cubic","Extrapolate=Linear","MultiX=Average","Skip=True","Sort=True")</f>
        <v>13.423273271370965</v>
      </c>
    </row>
    <row r="2218" spans="16:21" x14ac:dyDescent="0.25">
      <c r="P2218" s="10">
        <v>37741</v>
      </c>
      <c r="Q2218">
        <v>8.888083</v>
      </c>
      <c r="S2218" s="42">
        <f t="shared" ca="1" si="40"/>
        <v>48238</v>
      </c>
      <c r="T2218" s="43">
        <f ca="1">_xll.BInterpol('Base CDI'!$H$4:$H$28,'Base CDI'!$J$4:$J$29,S2218,"Cubic","Extrapolate=Linear","MultiX=Average","Skip=True","Sort=True")</f>
        <v>13.416839917425722</v>
      </c>
      <c r="U2218" s="43">
        <f ca="1">_xll.BInterpol('Base CDI'!$H$4:$H$28,'Base CDI'!$I$4:$I$29,S2218,"Cubic","Extrapolate=Linear","MultiX=Average","Skip=True","Sort=True")</f>
        <v>13.423507734417077</v>
      </c>
    </row>
    <row r="2219" spans="16:21" x14ac:dyDescent="0.25">
      <c r="P2219" s="10">
        <v>37743</v>
      </c>
      <c r="Q2219">
        <v>8.8963169999999998</v>
      </c>
      <c r="S2219" s="42">
        <f t="shared" ca="1" si="40"/>
        <v>48239</v>
      </c>
      <c r="T2219" s="43">
        <f ca="1">_xll.BInterpol('Base CDI'!$H$4:$H$28,'Base CDI'!$J$4:$J$29,S2219,"Cubic","Extrapolate=Linear","MultiX=Average","Skip=True","Sort=True")</f>
        <v>13.417073870455747</v>
      </c>
      <c r="U2219" s="43">
        <f ca="1">_xll.BInterpol('Base CDI'!$H$4:$H$28,'Base CDI'!$I$4:$I$29,S2219,"Cubic","Extrapolate=Linear","MultiX=Average","Skip=True","Sort=True")</f>
        <v>13.423741853989268</v>
      </c>
    </row>
    <row r="2220" spans="16:21" x14ac:dyDescent="0.25">
      <c r="P2220" s="10">
        <v>37746</v>
      </c>
      <c r="Q2220">
        <v>8.9045609999999993</v>
      </c>
      <c r="S2220" s="42">
        <f t="shared" ca="1" si="40"/>
        <v>48240</v>
      </c>
      <c r="T2220" s="43">
        <f ca="1">_xll.BInterpol('Base CDI'!$H$4:$H$28,'Base CDI'!$J$4:$J$29,S2220,"Cubic","Extrapolate=Linear","MultiX=Average","Skip=True","Sort=True")</f>
        <v>13.41730752762053</v>
      </c>
      <c r="U2220" s="43">
        <f ca="1">_xll.BInterpol('Base CDI'!$H$4:$H$28,'Base CDI'!$I$4:$I$29,S2220,"Cubic","Extrapolate=Linear","MultiX=Average","Skip=True","Sort=True")</f>
        <v>13.423975630267172</v>
      </c>
    </row>
    <row r="2221" spans="16:21" x14ac:dyDescent="0.25">
      <c r="P2221" s="10">
        <v>37747</v>
      </c>
      <c r="Q2221">
        <v>8.9128089999999993</v>
      </c>
      <c r="S2221" s="42">
        <f t="shared" ca="1" si="40"/>
        <v>48241</v>
      </c>
      <c r="T2221" s="43">
        <f ca="1">_xll.BInterpol('Base CDI'!$H$4:$H$28,'Base CDI'!$J$4:$J$29,S2221,"Cubic","Extrapolate=Linear","MultiX=Average","Skip=True","Sort=True")</f>
        <v>13.417540888791473</v>
      </c>
      <c r="U2221" s="43">
        <f ca="1">_xll.BInterpol('Base CDI'!$H$4:$H$28,'Base CDI'!$I$4:$I$29,S2221,"Cubic","Extrapolate=Linear","MultiX=Average","Skip=True","Sort=True")</f>
        <v>13.424209063430418</v>
      </c>
    </row>
    <row r="2222" spans="16:21" x14ac:dyDescent="0.25">
      <c r="P2222" s="10">
        <v>37748</v>
      </c>
      <c r="Q2222">
        <v>8.9210580000000004</v>
      </c>
      <c r="S2222" s="42">
        <f t="shared" ca="1" si="40"/>
        <v>48242</v>
      </c>
      <c r="T2222" s="43">
        <f ca="1">_xll.BInterpol('Base CDI'!$H$4:$H$28,'Base CDI'!$J$4:$J$29,S2222,"Cubic","Extrapolate=Linear","MultiX=Average","Skip=True","Sort=True")</f>
        <v>13.417773953839976</v>
      </c>
      <c r="U2222" s="43">
        <f ca="1">_xll.BInterpol('Base CDI'!$H$4:$H$28,'Base CDI'!$I$4:$I$29,S2222,"Cubic","Extrapolate=Linear","MultiX=Average","Skip=True","Sort=True")</f>
        <v>13.42444215365864</v>
      </c>
    </row>
    <row r="2223" spans="16:21" x14ac:dyDescent="0.25">
      <c r="P2223" s="10">
        <v>37749</v>
      </c>
      <c r="Q2223">
        <v>8.9293099999999992</v>
      </c>
      <c r="S2223" s="42">
        <f t="shared" ca="1" si="40"/>
        <v>48243</v>
      </c>
      <c r="T2223" s="43">
        <f ca="1">_xll.BInterpol('Base CDI'!$H$4:$H$28,'Base CDI'!$J$4:$J$29,S2223,"Cubic","Extrapolate=Linear","MultiX=Average","Skip=True","Sort=True")</f>
        <v>13.418006722637445</v>
      </c>
      <c r="U2223" s="43">
        <f ca="1">_xll.BInterpol('Base CDI'!$H$4:$H$28,'Base CDI'!$I$4:$I$29,S2223,"Cubic","Extrapolate=Linear","MultiX=Average","Skip=True","Sort=True")</f>
        <v>13.424674901131469</v>
      </c>
    </row>
    <row r="2224" spans="16:21" x14ac:dyDescent="0.25">
      <c r="P2224" s="10">
        <v>37750</v>
      </c>
      <c r="Q2224">
        <v>8.9375680000000006</v>
      </c>
      <c r="S2224" s="42">
        <f t="shared" ca="1" si="40"/>
        <v>48244</v>
      </c>
      <c r="T2224" s="43">
        <f ca="1">_xll.BInterpol('Base CDI'!$H$4:$H$28,'Base CDI'!$J$4:$J$29,S2224,"Cubic","Extrapolate=Linear","MultiX=Average","Skip=True","Sort=True")</f>
        <v>13.418239195055278</v>
      </c>
      <c r="U2224" s="43">
        <f ca="1">_xll.BInterpol('Base CDI'!$H$4:$H$28,'Base CDI'!$I$4:$I$29,S2224,"Cubic","Extrapolate=Linear","MultiX=Average","Skip=True","Sort=True")</f>
        <v>13.424907306028537</v>
      </c>
    </row>
    <row r="2225" spans="16:21" x14ac:dyDescent="0.25">
      <c r="P2225" s="10">
        <v>37753</v>
      </c>
      <c r="Q2225">
        <v>8.9458330000000004</v>
      </c>
      <c r="S2225" s="42">
        <f t="shared" ca="1" si="40"/>
        <v>48245</v>
      </c>
      <c r="T2225" s="43">
        <f ca="1">_xll.BInterpol('Base CDI'!$H$4:$H$28,'Base CDI'!$J$4:$J$29,S2225,"Cubic","Extrapolate=Linear","MultiX=Average","Skip=True","Sort=True")</f>
        <v>13.418471370964877</v>
      </c>
      <c r="U2225" s="43">
        <f ca="1">_xll.BInterpol('Base CDI'!$H$4:$H$28,'Base CDI'!$I$4:$I$29,S2225,"Cubic","Extrapolate=Linear","MultiX=Average","Skip=True","Sort=True")</f>
        <v>13.425139368529477</v>
      </c>
    </row>
    <row r="2226" spans="16:21" x14ac:dyDescent="0.25">
      <c r="P2226" s="10">
        <v>37754</v>
      </c>
      <c r="Q2226">
        <v>8.9541029999999999</v>
      </c>
      <c r="S2226" s="42">
        <f t="shared" ca="1" si="40"/>
        <v>48246</v>
      </c>
      <c r="T2226" s="43">
        <f ca="1">_xll.BInterpol('Base CDI'!$H$4:$H$28,'Base CDI'!$J$4:$J$29,S2226,"Cubic","Extrapolate=Linear","MultiX=Average","Skip=True","Sort=True")</f>
        <v>13.418703250237645</v>
      </c>
      <c r="U2226" s="43">
        <f ca="1">_xll.BInterpol('Base CDI'!$H$4:$H$28,'Base CDI'!$I$4:$I$29,S2226,"Cubic","Extrapolate=Linear","MultiX=Average","Skip=True","Sort=True")</f>
        <v>13.42537108881392</v>
      </c>
    </row>
    <row r="2227" spans="16:21" x14ac:dyDescent="0.25">
      <c r="P2227" s="10">
        <v>37755</v>
      </c>
      <c r="Q2227">
        <v>8.9623779999999993</v>
      </c>
      <c r="S2227" s="42">
        <f t="shared" ca="1" si="40"/>
        <v>48247</v>
      </c>
      <c r="T2227" s="43">
        <f ca="1">_xll.BInterpol('Base CDI'!$H$4:$H$28,'Base CDI'!$J$4:$J$29,S2227,"Cubic","Extrapolate=Linear","MultiX=Average","Skip=True","Sort=True")</f>
        <v>13.418934832744982</v>
      </c>
      <c r="U2227" s="43">
        <f ca="1">_xll.BInterpol('Base CDI'!$H$4:$H$28,'Base CDI'!$I$4:$I$29,S2227,"Cubic","Extrapolate=Linear","MultiX=Average","Skip=True","Sort=True")</f>
        <v>13.425602467061498</v>
      </c>
    </row>
    <row r="2228" spans="16:21" x14ac:dyDescent="0.25">
      <c r="P2228" s="10">
        <v>37756</v>
      </c>
      <c r="Q2228">
        <v>8.9706659999999996</v>
      </c>
      <c r="S2228" s="42">
        <f t="shared" ca="1" si="40"/>
        <v>48248</v>
      </c>
      <c r="T2228" s="43">
        <f ca="1">_xll.BInterpol('Base CDI'!$H$4:$H$28,'Base CDI'!$J$4:$J$29,S2228,"Cubic","Extrapolate=Linear","MultiX=Average","Skip=True","Sort=True")</f>
        <v>13.419166118358291</v>
      </c>
      <c r="U2228" s="43">
        <f ca="1">_xll.BInterpol('Base CDI'!$H$4:$H$28,'Base CDI'!$I$4:$I$29,S2228,"Cubic","Extrapolate=Linear","MultiX=Average","Skip=True","Sort=True")</f>
        <v>13.425833503451843</v>
      </c>
    </row>
    <row r="2229" spans="16:21" x14ac:dyDescent="0.25">
      <c r="P2229" s="10">
        <v>37757</v>
      </c>
      <c r="Q2229">
        <v>8.9789530000000006</v>
      </c>
      <c r="S2229" s="42">
        <f t="shared" ca="1" si="40"/>
        <v>48249</v>
      </c>
      <c r="T2229" s="43">
        <f ca="1">_xll.BInterpol('Base CDI'!$H$4:$H$28,'Base CDI'!$J$4:$J$29,S2229,"Cubic","Extrapolate=Linear","MultiX=Average","Skip=True","Sort=True")</f>
        <v>13.419397106948972</v>
      </c>
      <c r="U2229" s="43">
        <f ca="1">_xll.BInterpol('Base CDI'!$H$4:$H$28,'Base CDI'!$I$4:$I$29,S2229,"Cubic","Extrapolate=Linear","MultiX=Average","Skip=True","Sort=True")</f>
        <v>13.426064198164587</v>
      </c>
    </row>
    <row r="2230" spans="16:21" x14ac:dyDescent="0.25">
      <c r="P2230" s="10">
        <v>37760</v>
      </c>
      <c r="Q2230">
        <v>8.9872630000000004</v>
      </c>
      <c r="S2230" s="42">
        <f t="shared" ca="1" si="40"/>
        <v>48250</v>
      </c>
      <c r="T2230" s="43">
        <f ca="1">_xll.BInterpol('Base CDI'!$H$4:$H$28,'Base CDI'!$J$4:$J$29,S2230,"Cubic","Extrapolate=Linear","MultiX=Average","Skip=True","Sort=True")</f>
        <v>13.419627798388429</v>
      </c>
      <c r="U2230" s="43">
        <f ca="1">_xll.BInterpol('Base CDI'!$H$4:$H$28,'Base CDI'!$I$4:$I$29,S2230,"Cubic","Extrapolate=Linear","MultiX=Average","Skip=True","Sort=True")</f>
        <v>13.426294551379362</v>
      </c>
    </row>
    <row r="2231" spans="16:21" x14ac:dyDescent="0.25">
      <c r="P2231" s="10">
        <v>37761</v>
      </c>
      <c r="Q2231">
        <v>8.9955829999999999</v>
      </c>
      <c r="S2231" s="42">
        <f t="shared" ca="1" si="40"/>
        <v>48251</v>
      </c>
      <c r="T2231" s="43">
        <f ca="1">_xll.BInterpol('Base CDI'!$H$4:$H$28,'Base CDI'!$J$4:$J$29,S2231,"Cubic","Extrapolate=Linear","MultiX=Average","Skip=True","Sort=True")</f>
        <v>13.419858192548062</v>
      </c>
      <c r="U2231" s="43">
        <f ca="1">_xll.BInterpol('Base CDI'!$H$4:$H$28,'Base CDI'!$I$4:$I$29,S2231,"Cubic","Extrapolate=Linear","MultiX=Average","Skip=True","Sort=True")</f>
        <v>13.4265245632758</v>
      </c>
    </row>
    <row r="2232" spans="16:21" x14ac:dyDescent="0.25">
      <c r="P2232" s="10">
        <v>37762</v>
      </c>
      <c r="Q2232">
        <v>9.0039029999999993</v>
      </c>
      <c r="S2232" s="42">
        <f t="shared" ca="1" si="40"/>
        <v>48252</v>
      </c>
      <c r="T2232" s="43">
        <f ca="1">_xll.BInterpol('Base CDI'!$H$4:$H$28,'Base CDI'!$J$4:$J$29,S2232,"Cubic","Extrapolate=Linear","MultiX=Average","Skip=True","Sort=True")</f>
        <v>13.420088289299274</v>
      </c>
      <c r="U2232" s="43">
        <f ca="1">_xll.BInterpol('Base CDI'!$H$4:$H$28,'Base CDI'!$I$4:$I$29,S2232,"Cubic","Extrapolate=Linear","MultiX=Average","Skip=True","Sort=True")</f>
        <v>13.426754234033533</v>
      </c>
    </row>
    <row r="2233" spans="16:21" x14ac:dyDescent="0.25">
      <c r="P2233" s="10">
        <v>37763</v>
      </c>
      <c r="Q2233">
        <v>9.0122219999999995</v>
      </c>
      <c r="S2233" s="42">
        <f t="shared" ca="1" si="40"/>
        <v>48253</v>
      </c>
      <c r="T2233" s="43">
        <f ca="1">_xll.BInterpol('Base CDI'!$H$4:$H$28,'Base CDI'!$J$4:$J$29,S2233,"Cubic","Extrapolate=Linear","MultiX=Average","Skip=True","Sort=True")</f>
        <v>13.420318088513465</v>
      </c>
      <c r="U2233" s="43">
        <f ca="1">_xll.BInterpol('Base CDI'!$H$4:$H$28,'Base CDI'!$I$4:$I$29,S2233,"Cubic","Extrapolate=Linear","MultiX=Average","Skip=True","Sort=True")</f>
        <v>13.426983563832193</v>
      </c>
    </row>
    <row r="2234" spans="16:21" x14ac:dyDescent="0.25">
      <c r="P2234" s="10">
        <v>37764</v>
      </c>
      <c r="Q2234">
        <v>9.0205420000000007</v>
      </c>
      <c r="S2234" s="42">
        <f t="shared" ca="1" si="40"/>
        <v>48254</v>
      </c>
      <c r="T2234" s="43">
        <f ca="1">_xll.BInterpol('Base CDI'!$H$4:$H$28,'Base CDI'!$J$4:$J$29,S2234,"Cubic","Extrapolate=Linear","MultiX=Average","Skip=True","Sort=True")</f>
        <v>13.420547590062037</v>
      </c>
      <c r="U2234" s="43">
        <f ca="1">_xll.BInterpol('Base CDI'!$H$4:$H$28,'Base CDI'!$I$4:$I$29,S2234,"Cubic","Extrapolate=Linear","MultiX=Average","Skip=True","Sort=True")</f>
        <v>13.427212552851412</v>
      </c>
    </row>
    <row r="2235" spans="16:21" x14ac:dyDescent="0.25">
      <c r="P2235" s="10">
        <v>37767</v>
      </c>
      <c r="Q2235">
        <v>9.0288719999999998</v>
      </c>
      <c r="S2235" s="42">
        <f t="shared" ca="1" si="40"/>
        <v>48255</v>
      </c>
      <c r="T2235" s="43">
        <f ca="1">_xll.BInterpol('Base CDI'!$H$4:$H$28,'Base CDI'!$J$4:$J$29,S2235,"Cubic","Extrapolate=Linear","MultiX=Average","Skip=True","Sort=True")</f>
        <v>13.420776793816392</v>
      </c>
      <c r="U2235" s="43">
        <f ca="1">_xll.BInterpol('Base CDI'!$H$4:$H$28,'Base CDI'!$I$4:$I$29,S2235,"Cubic","Extrapolate=Linear","MultiX=Average","Skip=True","Sort=True")</f>
        <v>13.427441201270822</v>
      </c>
    </row>
    <row r="2236" spans="16:21" x14ac:dyDescent="0.25">
      <c r="P2236" s="10">
        <v>37768</v>
      </c>
      <c r="Q2236">
        <v>9.0372109999999992</v>
      </c>
      <c r="S2236" s="42">
        <f t="shared" ca="1" si="40"/>
        <v>48256</v>
      </c>
      <c r="T2236" s="43">
        <f ca="1">_xll.BInterpol('Base CDI'!$H$4:$H$28,'Base CDI'!$J$4:$J$29,S2236,"Cubic","Extrapolate=Linear","MultiX=Average","Skip=True","Sort=True")</f>
        <v>13.421005699647932</v>
      </c>
      <c r="U2236" s="43">
        <f ca="1">_xll.BInterpol('Base CDI'!$H$4:$H$28,'Base CDI'!$I$4:$I$29,S2236,"Cubic","Extrapolate=Linear","MultiX=Average","Skip=True","Sort=True")</f>
        <v>13.427669509270054</v>
      </c>
    </row>
    <row r="2237" spans="16:21" x14ac:dyDescent="0.25">
      <c r="P2237" s="10">
        <v>37769</v>
      </c>
      <c r="Q2237">
        <v>9.0455539999999992</v>
      </c>
      <c r="S2237" s="42">
        <f t="shared" ca="1" si="40"/>
        <v>48257</v>
      </c>
      <c r="T2237" s="43">
        <f ca="1">_xll.BInterpol('Base CDI'!$H$4:$H$28,'Base CDI'!$J$4:$J$29,S2237,"Cubic","Extrapolate=Linear","MultiX=Average","Skip=True","Sort=True")</f>
        <v>13.421234307428058</v>
      </c>
      <c r="U2237" s="43">
        <f ca="1">_xll.BInterpol('Base CDI'!$H$4:$H$28,'Base CDI'!$I$4:$I$29,S2237,"Cubic","Extrapolate=Linear","MultiX=Average","Skip=True","Sort=True")</f>
        <v>13.427897477028742</v>
      </c>
    </row>
    <row r="2238" spans="16:21" x14ac:dyDescent="0.25">
      <c r="P2238" s="10">
        <v>37770</v>
      </c>
      <c r="Q2238">
        <v>9.053903</v>
      </c>
      <c r="S2238" s="42">
        <f t="shared" ca="1" si="40"/>
        <v>48258</v>
      </c>
      <c r="T2238" s="43">
        <f ca="1">_xll.BInterpol('Base CDI'!$H$4:$H$28,'Base CDI'!$J$4:$J$29,S2238,"Cubic","Extrapolate=Linear","MultiX=Average","Skip=True","Sort=True")</f>
        <v>13.421462617028173</v>
      </c>
      <c r="U2238" s="43">
        <f ca="1">_xll.BInterpol('Base CDI'!$H$4:$H$28,'Base CDI'!$I$4:$I$29,S2238,"Cubic","Extrapolate=Linear","MultiX=Average","Skip=True","Sort=True")</f>
        <v>13.428125104726515</v>
      </c>
    </row>
    <row r="2239" spans="16:21" x14ac:dyDescent="0.25">
      <c r="P2239" s="10">
        <v>37771</v>
      </c>
      <c r="Q2239">
        <v>9.0622609999999995</v>
      </c>
      <c r="S2239" s="42">
        <f t="shared" ca="1" si="40"/>
        <v>48259</v>
      </c>
      <c r="T2239" s="43">
        <f ca="1">_xll.BInterpol('Base CDI'!$H$4:$H$28,'Base CDI'!$J$4:$J$29,S2239,"Cubic","Extrapolate=Linear","MultiX=Average","Skip=True","Sort=True")</f>
        <v>13.421690628319675</v>
      </c>
      <c r="U2239" s="43">
        <f ca="1">_xll.BInterpol('Base CDI'!$H$4:$H$28,'Base CDI'!$I$4:$I$29,S2239,"Cubic","Extrapolate=Linear","MultiX=Average","Skip=True","Sort=True")</f>
        <v>13.428352392543006</v>
      </c>
    </row>
    <row r="2240" spans="16:21" x14ac:dyDescent="0.25">
      <c r="P2240" s="10">
        <v>37774</v>
      </c>
      <c r="Q2240">
        <v>9.070627</v>
      </c>
      <c r="S2240" s="42">
        <f t="shared" ca="1" si="40"/>
        <v>48260</v>
      </c>
      <c r="T2240" s="43">
        <f ca="1">_xll.BInterpol('Base CDI'!$H$4:$H$28,'Base CDI'!$J$4:$J$29,S2240,"Cubic","Extrapolate=Linear","MultiX=Average","Skip=True","Sort=True")</f>
        <v>13.421918341173969</v>
      </c>
      <c r="U2240" s="43">
        <f ca="1">_xll.BInterpol('Base CDI'!$H$4:$H$28,'Base CDI'!$I$4:$I$29,S2240,"Cubic","Extrapolate=Linear","MultiX=Average","Skip=True","Sort=True")</f>
        <v>13.42857934065785</v>
      </c>
    </row>
    <row r="2241" spans="16:21" x14ac:dyDescent="0.25">
      <c r="P2241" s="10">
        <v>37775</v>
      </c>
      <c r="Q2241">
        <v>9.0790039999999994</v>
      </c>
      <c r="S2241" s="42">
        <f t="shared" ca="1" si="40"/>
        <v>48261</v>
      </c>
      <c r="T2241" s="43">
        <f ca="1">_xll.BInterpol('Base CDI'!$H$4:$H$28,'Base CDI'!$J$4:$J$29,S2241,"Cubic","Extrapolate=Linear","MultiX=Average","Skip=True","Sort=True")</f>
        <v>13.422145755462457</v>
      </c>
      <c r="U2241" s="43">
        <f ca="1">_xll.BInterpol('Base CDI'!$H$4:$H$28,'Base CDI'!$I$4:$I$29,S2241,"Cubic","Extrapolate=Linear","MultiX=Average","Skip=True","Sort=True")</f>
        <v>13.428805949250675</v>
      </c>
    </row>
    <row r="2242" spans="16:21" x14ac:dyDescent="0.25">
      <c r="P2242" s="10">
        <v>37776</v>
      </c>
      <c r="Q2242">
        <v>9.0873919999999995</v>
      </c>
      <c r="S2242" s="42">
        <f t="shared" ca="1" si="40"/>
        <v>48262</v>
      </c>
      <c r="T2242" s="43">
        <f ca="1">_xll.BInterpol('Base CDI'!$H$4:$H$28,'Base CDI'!$J$4:$J$29,S2242,"Cubic","Extrapolate=Linear","MultiX=Average","Skip=True","Sort=True")</f>
        <v>13.422372871056538</v>
      </c>
      <c r="U2242" s="43">
        <f ca="1">_xll.BInterpol('Base CDI'!$H$4:$H$28,'Base CDI'!$I$4:$I$29,S2242,"Cubic","Extrapolate=Linear","MultiX=Average","Skip=True","Sort=True")</f>
        <v>13.429032218501114</v>
      </c>
    </row>
    <row r="2243" spans="16:21" x14ac:dyDescent="0.25">
      <c r="P2243" s="10">
        <v>37777</v>
      </c>
      <c r="Q2243">
        <v>9.0957810000000006</v>
      </c>
      <c r="S2243" s="42">
        <f t="shared" ca="1" si="40"/>
        <v>48263</v>
      </c>
      <c r="T2243" s="43">
        <f ca="1">_xll.BInterpol('Base CDI'!$H$4:$H$28,'Base CDI'!$J$4:$J$29,S2243,"Cubic","Extrapolate=Linear","MultiX=Average","Skip=True","Sort=True")</f>
        <v>13.422599687827615</v>
      </c>
      <c r="U2243" s="43">
        <f ca="1">_xll.BInterpol('Base CDI'!$H$4:$H$28,'Base CDI'!$I$4:$I$29,S2243,"Cubic","Extrapolate=Linear","MultiX=Average","Skip=True","Sort=True")</f>
        <v>13.429258148588801</v>
      </c>
    </row>
    <row r="2244" spans="16:21" x14ac:dyDescent="0.25">
      <c r="P2244" s="10">
        <v>37778</v>
      </c>
      <c r="Q2244">
        <v>9.1041810000000005</v>
      </c>
      <c r="S2244" s="42">
        <f t="shared" ca="1" si="40"/>
        <v>48264</v>
      </c>
      <c r="T2244" s="43">
        <f ca="1">_xll.BInterpol('Base CDI'!$H$4:$H$28,'Base CDI'!$J$4:$J$29,S2244,"Cubic","Extrapolate=Linear","MultiX=Average","Skip=True","Sort=True")</f>
        <v>13.422826205647091</v>
      </c>
      <c r="U2244" s="43">
        <f ca="1">_xll.BInterpol('Base CDI'!$H$4:$H$28,'Base CDI'!$I$4:$I$29,S2244,"Cubic","Extrapolate=Linear","MultiX=Average","Skip=True","Sort=True")</f>
        <v>13.429483739693364</v>
      </c>
    </row>
    <row r="2245" spans="16:21" x14ac:dyDescent="0.25">
      <c r="P2245" s="10">
        <v>37781</v>
      </c>
      <c r="Q2245">
        <v>9.1125860000000003</v>
      </c>
      <c r="S2245" s="42">
        <f t="shared" ca="1" si="40"/>
        <v>48265</v>
      </c>
      <c r="T2245" s="43">
        <f ca="1">_xll.BInterpol('Base CDI'!$H$4:$H$28,'Base CDI'!$J$4:$J$29,S2245,"Cubic","Extrapolate=Linear","MultiX=Average","Skip=True","Sort=True")</f>
        <v>13.423052424386364</v>
      </c>
      <c r="U2245" s="43">
        <f ca="1">_xll.BInterpol('Base CDI'!$H$4:$H$28,'Base CDI'!$I$4:$I$29,S2245,"Cubic","Extrapolate=Linear","MultiX=Average","Skip=True","Sort=True")</f>
        <v>13.429708991994438</v>
      </c>
    </row>
    <row r="2246" spans="16:21" x14ac:dyDescent="0.25">
      <c r="P2246" s="10">
        <v>37782</v>
      </c>
      <c r="Q2246">
        <v>9.1209980000000002</v>
      </c>
      <c r="S2246" s="42">
        <f t="shared" ca="1" si="40"/>
        <v>48266</v>
      </c>
      <c r="T2246" s="43">
        <f ca="1">_xll.BInterpol('Base CDI'!$H$4:$H$28,'Base CDI'!$J$4:$J$29,S2246,"Cubic","Extrapolate=Linear","MultiX=Average","Skip=True","Sort=True")</f>
        <v>13.42327834391684</v>
      </c>
      <c r="U2246" s="43">
        <f ca="1">_xll.BInterpol('Base CDI'!$H$4:$H$28,'Base CDI'!$I$4:$I$29,S2246,"Cubic","Extrapolate=Linear","MultiX=Average","Skip=True","Sort=True")</f>
        <v>13.429933905671655</v>
      </c>
    </row>
    <row r="2247" spans="16:21" x14ac:dyDescent="0.25">
      <c r="P2247" s="10">
        <v>37783</v>
      </c>
      <c r="Q2247">
        <v>9.1294190000000004</v>
      </c>
      <c r="S2247" s="42">
        <f t="shared" ca="1" si="40"/>
        <v>48267</v>
      </c>
      <c r="T2247" s="43">
        <f ca="1">_xll.BInterpol('Base CDI'!$H$4:$H$28,'Base CDI'!$J$4:$J$29,S2247,"Cubic","Extrapolate=Linear","MultiX=Average","Skip=True","Sort=True")</f>
        <v>13.423503964109917</v>
      </c>
      <c r="U2247" s="43">
        <f ca="1">_xll.BInterpol('Base CDI'!$H$4:$H$28,'Base CDI'!$I$4:$I$29,S2247,"Cubic","Extrapolate=Linear","MultiX=Average","Skip=True","Sort=True")</f>
        <v>13.430158480904646</v>
      </c>
    </row>
    <row r="2248" spans="16:21" x14ac:dyDescent="0.25">
      <c r="P2248" s="10">
        <v>37784</v>
      </c>
      <c r="Q2248">
        <v>9.1378450000000004</v>
      </c>
      <c r="S2248" s="42">
        <f t="shared" ca="1" si="40"/>
        <v>48268</v>
      </c>
      <c r="T2248" s="43">
        <f ca="1">_xll.BInterpol('Base CDI'!$H$4:$H$28,'Base CDI'!$J$4:$J$29,S2248,"Cubic","Extrapolate=Linear","MultiX=Average","Skip=True","Sort=True")</f>
        <v>13.423729284837</v>
      </c>
      <c r="U2248" s="43">
        <f ca="1">_xll.BInterpol('Base CDI'!$H$4:$H$28,'Base CDI'!$I$4:$I$29,S2248,"Cubic","Extrapolate=Linear","MultiX=Average","Skip=True","Sort=True")</f>
        <v>13.430382717873044</v>
      </c>
    </row>
    <row r="2249" spans="16:21" x14ac:dyDescent="0.25">
      <c r="P2249" s="10">
        <v>37785</v>
      </c>
      <c r="Q2249">
        <v>9.1462749999999993</v>
      </c>
      <c r="S2249" s="42">
        <f t="shared" ca="1" si="40"/>
        <v>48269</v>
      </c>
      <c r="T2249" s="43">
        <f ca="1">_xll.BInterpol('Base CDI'!$H$4:$H$28,'Base CDI'!$J$4:$J$29,S2249,"Cubic","Extrapolate=Linear","MultiX=Average","Skip=True","Sort=True")</f>
        <v>13.423954305969488</v>
      </c>
      <c r="U2249" s="43">
        <f ca="1">_xll.BInterpol('Base CDI'!$H$4:$H$28,'Base CDI'!$I$4:$I$29,S2249,"Cubic","Extrapolate=Linear","MultiX=Average","Skip=True","Sort=True")</f>
        <v>13.43060661675648</v>
      </c>
    </row>
    <row r="2250" spans="16:21" x14ac:dyDescent="0.25">
      <c r="P2250" s="10">
        <v>37788</v>
      </c>
      <c r="Q2250">
        <v>9.1547129999999992</v>
      </c>
      <c r="S2250" s="42">
        <f t="shared" ca="1" si="40"/>
        <v>48270</v>
      </c>
      <c r="T2250" s="43">
        <f ca="1">_xll.BInterpol('Base CDI'!$H$4:$H$28,'Base CDI'!$J$4:$J$29,S2250,"Cubic","Extrapolate=Linear","MultiX=Average","Skip=True","Sort=True")</f>
        <v>13.424179027378784</v>
      </c>
      <c r="U2250" s="43">
        <f ca="1">_xll.BInterpol('Base CDI'!$H$4:$H$28,'Base CDI'!$I$4:$I$29,S2250,"Cubic","Extrapolate=Linear","MultiX=Average","Skip=True","Sort=True")</f>
        <v>13.430830177734585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1">S2250+1</f>
        <v>48271</v>
      </c>
      <c r="T2251" s="43">
        <f ca="1">_xll.BInterpol('Base CDI'!$H$4:$H$28,'Base CDI'!$J$4:$J$29,S2251,"Cubic","Extrapolate=Linear","MultiX=Average","Skip=True","Sort=True")</f>
        <v>13.424403448936289</v>
      </c>
      <c r="U2251" s="43">
        <f ca="1">_xll.BInterpol('Base CDI'!$H$4:$H$28,'Base CDI'!$I$4:$I$29,S2251,"Cubic","Extrapolate=Linear","MultiX=Average","Skip=True","Sort=True")</f>
        <v>13.431053400986992</v>
      </c>
    </row>
    <row r="2252" spans="16:21" x14ac:dyDescent="0.25">
      <c r="P2252" s="10">
        <v>37790</v>
      </c>
      <c r="Q2252">
        <v>9.1716130000000007</v>
      </c>
      <c r="S2252" s="42">
        <f t="shared" ca="1" si="41"/>
        <v>48272</v>
      </c>
      <c r="T2252" s="43">
        <f ca="1">_xll.BInterpol('Base CDI'!$H$4:$H$28,'Base CDI'!$J$4:$J$29,S2252,"Cubic","Extrapolate=Linear","MultiX=Average","Skip=True","Sort=True")</f>
        <v>13.424627570513403</v>
      </c>
      <c r="U2252" s="43">
        <f ca="1">_xll.BInterpol('Base CDI'!$H$4:$H$28,'Base CDI'!$I$4:$I$29,S2252,"Cubic","Extrapolate=Linear","MultiX=Average","Skip=True","Sort=True")</f>
        <v>13.431276286693333</v>
      </c>
    </row>
    <row r="2253" spans="16:21" x14ac:dyDescent="0.25">
      <c r="P2253" s="10">
        <v>37792</v>
      </c>
      <c r="Q2253">
        <v>9.1800680000000003</v>
      </c>
      <c r="S2253" s="42">
        <f t="shared" ca="1" si="41"/>
        <v>48273</v>
      </c>
      <c r="T2253" s="43">
        <f ca="1">_xll.BInterpol('Base CDI'!$H$4:$H$28,'Base CDI'!$J$4:$J$29,S2253,"Cubic","Extrapolate=Linear","MultiX=Average","Skip=True","Sort=True")</f>
        <v>13.42485139198153</v>
      </c>
      <c r="U2253" s="43">
        <f ca="1">_xll.BInterpol('Base CDI'!$H$4:$H$28,'Base CDI'!$I$4:$I$29,S2253,"Cubic","Extrapolate=Linear","MultiX=Average","Skip=True","Sort=True")</f>
        <v>13.43149883503324</v>
      </c>
    </row>
    <row r="2254" spans="16:21" x14ac:dyDescent="0.25">
      <c r="P2254" s="10">
        <v>37795</v>
      </c>
      <c r="Q2254">
        <v>9.1883929999999996</v>
      </c>
      <c r="S2254" s="42">
        <f t="shared" ca="1" si="41"/>
        <v>48274</v>
      </c>
      <c r="T2254" s="43">
        <f ca="1">_xll.BInterpol('Base CDI'!$H$4:$H$28,'Base CDI'!$J$4:$J$29,S2254,"Cubic","Extrapolate=Linear","MultiX=Average","Skip=True","Sort=True")</f>
        <v>13.425074913212072</v>
      </c>
      <c r="U2254" s="43">
        <f ca="1">_xll.BInterpol('Base CDI'!$H$4:$H$28,'Base CDI'!$I$4:$I$29,S2254,"Cubic","Extrapolate=Linear","MultiX=Average","Skip=True","Sort=True")</f>
        <v>13.431721046186345</v>
      </c>
    </row>
    <row r="2255" spans="16:21" x14ac:dyDescent="0.25">
      <c r="P2255" s="10">
        <v>37796</v>
      </c>
      <c r="Q2255">
        <v>9.1967219999999994</v>
      </c>
      <c r="S2255" s="42">
        <f t="shared" ca="1" si="41"/>
        <v>48275</v>
      </c>
      <c r="T2255" s="43">
        <f ca="1">_xll.BInterpol('Base CDI'!$H$4:$H$28,'Base CDI'!$J$4:$J$29,S2255,"Cubic","Extrapolate=Linear","MultiX=Average","Skip=True","Sort=True")</f>
        <v>13.42529813407643</v>
      </c>
      <c r="U2255" s="43">
        <f ca="1">_xll.BInterpol('Base CDI'!$H$4:$H$28,'Base CDI'!$I$4:$I$29,S2255,"Cubic","Extrapolate=Linear","MultiX=Average","Skip=True","Sort=True")</f>
        <v>13.431942920332279</v>
      </c>
    </row>
    <row r="2256" spans="16:21" x14ac:dyDescent="0.25">
      <c r="P2256" s="10">
        <v>37797</v>
      </c>
      <c r="Q2256">
        <v>9.2050619999999999</v>
      </c>
      <c r="S2256" s="42">
        <f t="shared" ca="1" si="41"/>
        <v>48276</v>
      </c>
      <c r="T2256" s="43">
        <f ca="1">_xll.BInterpol('Base CDI'!$H$4:$H$28,'Base CDI'!$J$4:$J$29,S2256,"Cubic","Extrapolate=Linear","MultiX=Average","Skip=True","Sort=True")</f>
        <v>13.425521054446003</v>
      </c>
      <c r="U2256" s="43">
        <f ca="1">_xll.BInterpol('Base CDI'!$H$4:$H$28,'Base CDI'!$I$4:$I$29,S2256,"Cubic","Extrapolate=Linear","MultiX=Average","Skip=True","Sort=True")</f>
        <v>13.432164457650677</v>
      </c>
    </row>
    <row r="2257" spans="16:21" x14ac:dyDescent="0.25">
      <c r="P2257" s="10">
        <v>37798</v>
      </c>
      <c r="Q2257">
        <v>9.2134079999999994</v>
      </c>
      <c r="S2257" s="42">
        <f t="shared" ca="1" si="41"/>
        <v>48277</v>
      </c>
      <c r="T2257" s="43">
        <f ca="1">_xll.BInterpol('Base CDI'!$H$4:$H$28,'Base CDI'!$J$4:$J$29,S2257,"Cubic","Extrapolate=Linear","MultiX=Average","Skip=True","Sort=True")</f>
        <v>13.425743674192198</v>
      </c>
      <c r="U2257" s="43">
        <f ca="1">_xll.BInterpol('Base CDI'!$H$4:$H$28,'Base CDI'!$I$4:$I$29,S2257,"Cubic","Extrapolate=Linear","MultiX=Average","Skip=True","Sort=True")</f>
        <v>13.432385658321166</v>
      </c>
    </row>
    <row r="2258" spans="16:21" x14ac:dyDescent="0.25">
      <c r="P2258" s="10">
        <v>37799</v>
      </c>
      <c r="Q2258">
        <v>9.2217640000000003</v>
      </c>
      <c r="S2258" s="42">
        <f t="shared" ca="1" si="41"/>
        <v>48278</v>
      </c>
      <c r="T2258" s="43">
        <f ca="1">_xll.BInterpol('Base CDI'!$H$4:$H$28,'Base CDI'!$J$4:$J$29,S2258,"Cubic","Extrapolate=Linear","MultiX=Average","Skip=True","Sort=True")</f>
        <v>13.425965993186411</v>
      </c>
      <c r="U2258" s="43">
        <f ca="1">_xll.BInterpol('Base CDI'!$H$4:$H$28,'Base CDI'!$I$4:$I$29,S2258,"Cubic","Extrapolate=Linear","MultiX=Average","Skip=True","Sort=True")</f>
        <v>13.432606522523383</v>
      </c>
    </row>
    <row r="2259" spans="16:21" x14ac:dyDescent="0.25">
      <c r="P2259" s="10">
        <v>37802</v>
      </c>
      <c r="Q2259">
        <v>9.2301280000000006</v>
      </c>
      <c r="S2259" s="42">
        <f t="shared" ca="1" si="41"/>
        <v>48279</v>
      </c>
      <c r="T2259" s="43">
        <f ca="1">_xll.BInterpol('Base CDI'!$H$4:$H$28,'Base CDI'!$J$4:$J$29,S2259,"Cubic","Extrapolate=Linear","MultiX=Average","Skip=True","Sort=True")</f>
        <v>13.426188011300047</v>
      </c>
      <c r="U2259" s="43">
        <f ca="1">_xll.BInterpol('Base CDI'!$H$4:$H$28,'Base CDI'!$I$4:$I$29,S2259,"Cubic","Extrapolate=Linear","MultiX=Average","Skip=True","Sort=True")</f>
        <v>13.432827050436956</v>
      </c>
    </row>
    <row r="2260" spans="16:21" x14ac:dyDescent="0.25">
      <c r="P2260" s="10">
        <v>37803</v>
      </c>
      <c r="Q2260">
        <v>9.2385040000000007</v>
      </c>
      <c r="S2260" s="42">
        <f t="shared" ca="1" si="41"/>
        <v>48280</v>
      </c>
      <c r="T2260" s="43">
        <f ca="1">_xll.BInterpol('Base CDI'!$H$4:$H$28,'Base CDI'!$J$4:$J$29,S2260,"Cubic","Extrapolate=Linear","MultiX=Average","Skip=True","Sort=True")</f>
        <v>13.426409728404508</v>
      </c>
      <c r="U2260" s="43">
        <f ca="1">_xll.BInterpol('Base CDI'!$H$4:$H$28,'Base CDI'!$I$4:$I$29,S2260,"Cubic","Extrapolate=Linear","MultiX=Average","Skip=True","Sort=True")</f>
        <v>13.433047242241519</v>
      </c>
    </row>
    <row r="2261" spans="16:21" x14ac:dyDescent="0.25">
      <c r="P2261" s="10">
        <v>37804</v>
      </c>
      <c r="Q2261">
        <v>9.2468789999999998</v>
      </c>
      <c r="S2261" s="42">
        <f t="shared" ca="1" si="41"/>
        <v>48281</v>
      </c>
      <c r="T2261" s="43">
        <f ca="1">_xll.BInterpol('Base CDI'!$H$4:$H$28,'Base CDI'!$J$4:$J$29,S2261,"Cubic","Extrapolate=Linear","MultiX=Average","Skip=True","Sort=True")</f>
        <v>13.426631144371193</v>
      </c>
      <c r="U2261" s="43">
        <f ca="1">_xll.BInterpol('Base CDI'!$H$4:$H$28,'Base CDI'!$I$4:$I$29,S2261,"Cubic","Extrapolate=Linear","MultiX=Average","Skip=True","Sort=True")</f>
        <v>13.433267098116703</v>
      </c>
    </row>
    <row r="2262" spans="16:21" x14ac:dyDescent="0.25">
      <c r="P2262" s="10">
        <v>37805</v>
      </c>
      <c r="Q2262">
        <v>9.2552599999999998</v>
      </c>
      <c r="S2262" s="42">
        <f t="shared" ca="1" si="41"/>
        <v>48282</v>
      </c>
      <c r="T2262" s="43">
        <f ca="1">_xll.BInterpol('Base CDI'!$H$4:$H$28,'Base CDI'!$J$4:$J$29,S2262,"Cubic","Extrapolate=Linear","MultiX=Average","Skip=True","Sort=True")</f>
        <v>13.426852259071504</v>
      </c>
      <c r="U2262" s="43">
        <f ca="1">_xll.BInterpol('Base CDI'!$H$4:$H$28,'Base CDI'!$I$4:$I$29,S2262,"Cubic","Extrapolate=Linear","MultiX=Average","Skip=True","Sort=True")</f>
        <v>13.433486618242142</v>
      </c>
    </row>
    <row r="2263" spans="16:21" x14ac:dyDescent="0.25">
      <c r="P2263" s="10">
        <v>37806</v>
      </c>
      <c r="Q2263">
        <v>9.2636479999999999</v>
      </c>
      <c r="S2263" s="42">
        <f t="shared" ca="1" si="41"/>
        <v>48283</v>
      </c>
      <c r="T2263" s="43">
        <f ca="1">_xll.BInterpol('Base CDI'!$H$4:$H$28,'Base CDI'!$J$4:$J$29,S2263,"Cubic","Extrapolate=Linear","MultiX=Average","Skip=True","Sort=True")</f>
        <v>13.427073072376846</v>
      </c>
      <c r="U2263" s="43">
        <f ca="1">_xll.BInterpol('Base CDI'!$H$4:$H$28,'Base CDI'!$I$4:$I$29,S2263,"Cubic","Extrapolate=Linear","MultiX=Average","Skip=True","Sort=True")</f>
        <v>13.433705802797466</v>
      </c>
    </row>
    <row r="2264" spans="16:21" x14ac:dyDescent="0.25">
      <c r="P2264" s="10">
        <v>37809</v>
      </c>
      <c r="Q2264">
        <v>9.2720389999999995</v>
      </c>
      <c r="S2264" s="42">
        <f t="shared" ca="1" si="41"/>
        <v>48284</v>
      </c>
      <c r="T2264" s="43">
        <f ca="1">_xll.BInterpol('Base CDI'!$H$4:$H$28,'Base CDI'!$J$4:$J$29,S2264,"Cubic","Extrapolate=Linear","MultiX=Average","Skip=True","Sort=True")</f>
        <v>13.427293584158617</v>
      </c>
      <c r="U2264" s="43">
        <f ca="1">_xll.BInterpol('Base CDI'!$H$4:$H$28,'Base CDI'!$I$4:$I$29,S2264,"Cubic","Extrapolate=Linear","MultiX=Average","Skip=True","Sort=True")</f>
        <v>13.433924651962306</v>
      </c>
    </row>
    <row r="2265" spans="16:21" x14ac:dyDescent="0.25">
      <c r="P2265" s="10">
        <v>37810</v>
      </c>
      <c r="Q2265">
        <v>9.2804359999999999</v>
      </c>
      <c r="S2265" s="42">
        <f t="shared" ca="1" si="41"/>
        <v>48285</v>
      </c>
      <c r="T2265" s="43">
        <f ca="1">_xll.BInterpol('Base CDI'!$H$4:$H$28,'Base CDI'!$J$4:$J$29,S2265,"Cubic","Extrapolate=Linear","MultiX=Average","Skip=True","Sort=True")</f>
        <v>13.42751379428822</v>
      </c>
      <c r="U2265" s="43">
        <f ca="1">_xll.BInterpol('Base CDI'!$H$4:$H$28,'Base CDI'!$I$4:$I$29,S2265,"Cubic","Extrapolate=Linear","MultiX=Average","Skip=True","Sort=True")</f>
        <v>13.434143165916296</v>
      </c>
    </row>
    <row r="2266" spans="16:21" x14ac:dyDescent="0.25">
      <c r="P2266" s="10">
        <v>37811</v>
      </c>
      <c r="Q2266">
        <v>9.2888420000000007</v>
      </c>
      <c r="S2266" s="42">
        <f t="shared" ca="1" si="41"/>
        <v>48286</v>
      </c>
      <c r="T2266" s="43">
        <f ca="1">_xll.BInterpol('Base CDI'!$H$4:$H$28,'Base CDI'!$J$4:$J$29,S2266,"Cubic","Extrapolate=Linear","MultiX=Average","Skip=True","Sort=True")</f>
        <v>13.427733702637058</v>
      </c>
      <c r="U2266" s="43">
        <f ca="1">_xll.BInterpol('Base CDI'!$H$4:$H$28,'Base CDI'!$I$4:$I$29,S2266,"Cubic","Extrapolate=Linear","MultiX=Average","Skip=True","Sort=True")</f>
        <v>13.434361344839067</v>
      </c>
    </row>
    <row r="2267" spans="16:21" x14ac:dyDescent="0.25">
      <c r="P2267" s="10">
        <v>37812</v>
      </c>
      <c r="Q2267">
        <v>9.2972560000000009</v>
      </c>
      <c r="S2267" s="42">
        <f t="shared" ca="1" si="41"/>
        <v>48287</v>
      </c>
      <c r="T2267" s="43">
        <f ca="1">_xll.BInterpol('Base CDI'!$H$4:$H$28,'Base CDI'!$J$4:$J$29,S2267,"Cubic","Extrapolate=Linear","MultiX=Average","Skip=True","Sort=True")</f>
        <v>13.42795330907653</v>
      </c>
      <c r="U2267" s="43">
        <f ca="1">_xll.BInterpol('Base CDI'!$H$4:$H$28,'Base CDI'!$I$4:$I$29,S2267,"Cubic","Extrapolate=Linear","MultiX=Average","Skip=True","Sort=True")</f>
        <v>13.434579188910252</v>
      </c>
    </row>
    <row r="2268" spans="16:21" x14ac:dyDescent="0.25">
      <c r="P2268" s="10">
        <v>37813</v>
      </c>
      <c r="Q2268">
        <v>9.3056730000000005</v>
      </c>
      <c r="S2268" s="42">
        <f t="shared" ca="1" si="41"/>
        <v>48288</v>
      </c>
      <c r="T2268" s="43">
        <f ca="1">_xll.BInterpol('Base CDI'!$H$4:$H$28,'Base CDI'!$J$4:$J$29,S2268,"Cubic","Extrapolate=Linear","MultiX=Average","Skip=True","Sort=True")</f>
        <v>13.42817261347804</v>
      </c>
      <c r="U2268" s="43">
        <f ca="1">_xll.BInterpol('Base CDI'!$H$4:$H$28,'Base CDI'!$I$4:$I$29,S2268,"Cubic","Extrapolate=Linear","MultiX=Average","Skip=True","Sort=True")</f>
        <v>13.434796698309482</v>
      </c>
    </row>
    <row r="2269" spans="16:21" x14ac:dyDescent="0.25">
      <c r="P2269" s="10">
        <v>37816</v>
      </c>
      <c r="Q2269">
        <v>9.314095</v>
      </c>
      <c r="S2269" s="42">
        <f t="shared" ca="1" si="41"/>
        <v>48289</v>
      </c>
      <c r="T2269" s="43">
        <f ca="1">_xll.BInterpol('Base CDI'!$H$4:$H$28,'Base CDI'!$J$4:$J$29,S2269,"Cubic","Extrapolate=Linear","MultiX=Average","Skip=True","Sort=True")</f>
        <v>13.428391615712988</v>
      </c>
      <c r="U2269" s="43">
        <f ca="1">_xll.BInterpol('Base CDI'!$H$4:$H$28,'Base CDI'!$I$4:$I$29,S2269,"Cubic","Extrapolate=Linear","MultiX=Average","Skip=True","Sort=True")</f>
        <v>13.435013873216388</v>
      </c>
    </row>
    <row r="2270" spans="16:21" x14ac:dyDescent="0.25">
      <c r="P2270" s="10">
        <v>37817</v>
      </c>
      <c r="Q2270">
        <v>9.3225300000000004</v>
      </c>
      <c r="S2270" s="42">
        <f t="shared" ca="1" si="41"/>
        <v>48290</v>
      </c>
      <c r="T2270" s="43">
        <f ca="1">_xll.BInterpol('Base CDI'!$H$4:$H$28,'Base CDI'!$J$4:$J$29,S2270,"Cubic","Extrapolate=Linear","MultiX=Average","Skip=True","Sort=True")</f>
        <v>13.428610315652776</v>
      </c>
      <c r="U2270" s="43">
        <f ca="1">_xll.BInterpol('Base CDI'!$H$4:$H$28,'Base CDI'!$I$4:$I$29,S2270,"Cubic","Extrapolate=Linear","MultiX=Average","Skip=True","Sort=True")</f>
        <v>13.435230713810604</v>
      </c>
    </row>
    <row r="2271" spans="16:21" x14ac:dyDescent="0.25">
      <c r="P2271" s="10">
        <v>37818</v>
      </c>
      <c r="Q2271">
        <v>9.3309750000000005</v>
      </c>
      <c r="S2271" s="42">
        <f t="shared" ca="1" si="41"/>
        <v>48291</v>
      </c>
      <c r="T2271" s="43">
        <f ca="1">_xll.BInterpol('Base CDI'!$H$4:$H$28,'Base CDI'!$J$4:$J$29,S2271,"Cubic","Extrapolate=Linear","MultiX=Average","Skip=True","Sort=True")</f>
        <v>13.428828713168805</v>
      </c>
      <c r="U2271" s="43">
        <f ca="1">_xll.BInterpol('Base CDI'!$H$4:$H$28,'Base CDI'!$I$4:$I$29,S2271,"Cubic","Extrapolate=Linear","MultiX=Average","Skip=True","Sort=True")</f>
        <v>13.435447220271762</v>
      </c>
    </row>
    <row r="2272" spans="16:21" x14ac:dyDescent="0.25">
      <c r="P2272" s="10">
        <v>37819</v>
      </c>
      <c r="Q2272">
        <v>9.3394239999999993</v>
      </c>
      <c r="S2272" s="42">
        <f t="shared" ca="1" si="41"/>
        <v>48292</v>
      </c>
      <c r="T2272" s="43">
        <f ca="1">_xll.BInterpol('Base CDI'!$H$4:$H$28,'Base CDI'!$J$4:$J$29,S2272,"Cubic","Extrapolate=Linear","MultiX=Average","Skip=True","Sort=True")</f>
        <v>13.429046808132478</v>
      </c>
      <c r="U2272" s="43">
        <f ca="1">_xll.BInterpol('Base CDI'!$H$4:$H$28,'Base CDI'!$I$4:$I$29,S2272,"Cubic","Extrapolate=Linear","MultiX=Average","Skip=True","Sort=True")</f>
        <v>13.435663392779491</v>
      </c>
    </row>
    <row r="2273" spans="16:21" x14ac:dyDescent="0.25">
      <c r="P2273" s="10">
        <v>37820</v>
      </c>
      <c r="Q2273">
        <v>9.3478759999999994</v>
      </c>
      <c r="S2273" s="42">
        <f t="shared" ca="1" si="41"/>
        <v>48293</v>
      </c>
      <c r="T2273" s="43">
        <f ca="1">_xll.BInterpol('Base CDI'!$H$4:$H$28,'Base CDI'!$J$4:$J$29,S2273,"Cubic","Extrapolate=Linear","MultiX=Average","Skip=True","Sort=True")</f>
        <v>13.429264600415197</v>
      </c>
      <c r="U2273" s="43">
        <f ca="1">_xll.BInterpol('Base CDI'!$H$4:$H$28,'Base CDI'!$I$4:$I$29,S2273,"Cubic","Extrapolate=Linear","MultiX=Average","Skip=True","Sort=True")</f>
        <v>13.435879231513425</v>
      </c>
    </row>
    <row r="2274" spans="16:21" x14ac:dyDescent="0.25">
      <c r="P2274" s="10">
        <v>37823</v>
      </c>
      <c r="Q2274">
        <v>9.3563430000000007</v>
      </c>
      <c r="S2274" s="42">
        <f t="shared" ca="1" si="41"/>
        <v>48294</v>
      </c>
      <c r="T2274" s="43">
        <f ca="1">_xll.BInterpol('Base CDI'!$H$4:$H$28,'Base CDI'!$J$4:$J$29,S2274,"Cubic","Extrapolate=Linear","MultiX=Average","Skip=True","Sort=True")</f>
        <v>13.429482089888362</v>
      </c>
      <c r="U2274" s="43">
        <f ca="1">_xll.BInterpol('Base CDI'!$H$4:$H$28,'Base CDI'!$I$4:$I$29,S2274,"Cubic","Extrapolate=Linear","MultiX=Average","Skip=True","Sort=True")</f>
        <v>13.436094736653198</v>
      </c>
    </row>
    <row r="2275" spans="16:21" x14ac:dyDescent="0.25">
      <c r="P2275" s="10">
        <v>37824</v>
      </c>
      <c r="Q2275">
        <v>9.3648100000000003</v>
      </c>
      <c r="S2275" s="42">
        <f t="shared" ca="1" si="41"/>
        <v>48295</v>
      </c>
      <c r="T2275" s="43">
        <f ca="1">_xll.BInterpol('Base CDI'!$H$4:$H$28,'Base CDI'!$J$4:$J$29,S2275,"Cubic","Extrapolate=Linear","MultiX=Average","Skip=True","Sort=True")</f>
        <v>13.429699276423374</v>
      </c>
      <c r="U2275" s="43">
        <f ca="1">_xll.BInterpol('Base CDI'!$H$4:$H$28,'Base CDI'!$I$4:$I$29,S2275,"Cubic","Extrapolate=Linear","MultiX=Average","Skip=True","Sort=True")</f>
        <v>13.436309908378439</v>
      </c>
    </row>
    <row r="2276" spans="16:21" x14ac:dyDescent="0.25">
      <c r="P2276" s="10">
        <v>37825</v>
      </c>
      <c r="Q2276">
        <v>9.3732790000000001</v>
      </c>
      <c r="S2276" s="42">
        <f t="shared" ca="1" si="41"/>
        <v>48296</v>
      </c>
      <c r="T2276" s="43">
        <f ca="1">_xll.BInterpol('Base CDI'!$H$4:$H$28,'Base CDI'!$J$4:$J$29,S2276,"Cubic","Extrapolate=Linear","MultiX=Average","Skip=True","Sort=True")</f>
        <v>13.429916159891638</v>
      </c>
      <c r="U2276" s="43">
        <f ca="1">_xll.BInterpol('Base CDI'!$H$4:$H$28,'Base CDI'!$I$4:$I$29,S2276,"Cubic","Extrapolate=Linear","MultiX=Average","Skip=True","Sort=True")</f>
        <v>13.436524746868779</v>
      </c>
    </row>
    <row r="2277" spans="16:21" x14ac:dyDescent="0.25">
      <c r="P2277" s="10">
        <v>37826</v>
      </c>
      <c r="Q2277">
        <v>9.381748</v>
      </c>
      <c r="S2277" s="42">
        <f t="shared" ca="1" si="41"/>
        <v>48297</v>
      </c>
      <c r="T2277" s="43">
        <f ca="1">_xll.BInterpol('Base CDI'!$H$4:$H$28,'Base CDI'!$J$4:$J$29,S2277,"Cubic","Extrapolate=Linear","MultiX=Average","Skip=True","Sort=True")</f>
        <v>13.430132740164552</v>
      </c>
      <c r="U2277" s="43">
        <f ca="1">_xll.BInterpol('Base CDI'!$H$4:$H$28,'Base CDI'!$I$4:$I$29,S2277,"Cubic","Extrapolate=Linear","MultiX=Average","Skip=True","Sort=True")</f>
        <v>13.436739252303854</v>
      </c>
    </row>
    <row r="2278" spans="16:21" x14ac:dyDescent="0.25">
      <c r="P2278" s="10">
        <v>37827</v>
      </c>
      <c r="Q2278">
        <v>9.3898139999999994</v>
      </c>
      <c r="S2278" s="42">
        <f t="shared" ca="1" si="41"/>
        <v>48298</v>
      </c>
      <c r="T2278" s="43">
        <f ca="1">_xll.BInterpol('Base CDI'!$H$4:$H$28,'Base CDI'!$J$4:$J$29,S2278,"Cubic","Extrapolate=Linear","MultiX=Average","Skip=True","Sort=True")</f>
        <v>13.430349017113521</v>
      </c>
      <c r="U2278" s="43">
        <f ca="1">_xll.BInterpol('Base CDI'!$H$4:$H$28,'Base CDI'!$I$4:$I$29,S2278,"Cubic","Extrapolate=Linear","MultiX=Average","Skip=True","Sort=True")</f>
        <v>13.436953424863292</v>
      </c>
    </row>
    <row r="2279" spans="16:21" x14ac:dyDescent="0.25">
      <c r="P2279" s="10">
        <v>37830</v>
      </c>
      <c r="Q2279">
        <v>9.3978900000000003</v>
      </c>
      <c r="S2279" s="42">
        <f t="shared" ca="1" si="41"/>
        <v>48299</v>
      </c>
      <c r="T2279" s="43">
        <f ca="1">_xll.BInterpol('Base CDI'!$H$4:$H$28,'Base CDI'!$J$4:$J$29,S2279,"Cubic","Extrapolate=Linear","MultiX=Average","Skip=True","Sort=True")</f>
        <v>13.430564990609943</v>
      </c>
      <c r="U2279" s="43">
        <f ca="1">_xll.BInterpol('Base CDI'!$H$4:$H$28,'Base CDI'!$I$4:$I$29,S2279,"Cubic","Extrapolate=Linear","MultiX=Average","Skip=True","Sort=True")</f>
        <v>13.437167264726728</v>
      </c>
    </row>
    <row r="2280" spans="16:21" x14ac:dyDescent="0.25">
      <c r="P2280" s="10">
        <v>37831</v>
      </c>
      <c r="Q2280">
        <v>9.4059699999999999</v>
      </c>
      <c r="S2280" s="42">
        <f t="shared" ca="1" si="41"/>
        <v>48300</v>
      </c>
      <c r="T2280" s="43">
        <f ca="1">_xll.BInterpol('Base CDI'!$H$4:$H$28,'Base CDI'!$J$4:$J$29,S2280,"Cubic","Extrapolate=Linear","MultiX=Average","Skip=True","Sort=True")</f>
        <v>13.430780660525222</v>
      </c>
      <c r="U2280" s="43">
        <f ca="1">_xll.BInterpol('Base CDI'!$H$4:$H$28,'Base CDI'!$I$4:$I$29,S2280,"Cubic","Extrapolate=Linear","MultiX=Average","Skip=True","Sort=True")</f>
        <v>13.437380772073793</v>
      </c>
    </row>
    <row r="2281" spans="16:21" x14ac:dyDescent="0.25">
      <c r="P2281" s="10">
        <v>37832</v>
      </c>
      <c r="Q2281">
        <v>9.4140569999999997</v>
      </c>
      <c r="S2281" s="42">
        <f t="shared" ca="1" si="41"/>
        <v>48301</v>
      </c>
      <c r="T2281" s="43">
        <f ca="1">_xll.BInterpol('Base CDI'!$H$4:$H$28,'Base CDI'!$J$4:$J$29,S2281,"Cubic","Extrapolate=Linear","MultiX=Average","Skip=True","Sort=True")</f>
        <v>13.43099602673076</v>
      </c>
      <c r="U2281" s="43">
        <f ca="1">_xll.BInterpol('Base CDI'!$H$4:$H$28,'Base CDI'!$I$4:$I$29,S2281,"Cubic","Extrapolate=Linear","MultiX=Average","Skip=True","Sort=True")</f>
        <v>13.437593947084116</v>
      </c>
    </row>
    <row r="2282" spans="16:21" x14ac:dyDescent="0.25">
      <c r="P2282" s="10">
        <v>37833</v>
      </c>
      <c r="Q2282">
        <v>9.4221529999999998</v>
      </c>
      <c r="S2282" s="42">
        <f t="shared" ca="1" si="41"/>
        <v>48302</v>
      </c>
      <c r="T2282" s="43">
        <f ca="1">_xll.BInterpol('Base CDI'!$H$4:$H$28,'Base CDI'!$J$4:$J$29,S2282,"Cubic","Extrapolate=Linear","MultiX=Average","Skip=True","Sort=True")</f>
        <v>13.431211089097959</v>
      </c>
      <c r="U2282" s="43">
        <f ca="1">_xll.BInterpol('Base CDI'!$H$4:$H$28,'Base CDI'!$I$4:$I$29,S2282,"Cubic","Extrapolate=Linear","MultiX=Average","Skip=True","Sort=True")</f>
        <v>13.437806789937333</v>
      </c>
    </row>
    <row r="2283" spans="16:21" x14ac:dyDescent="0.25">
      <c r="P2283" s="10">
        <v>37834</v>
      </c>
      <c r="Q2283">
        <v>9.4302630000000001</v>
      </c>
      <c r="S2283" s="42">
        <f t="shared" ca="1" si="41"/>
        <v>48303</v>
      </c>
      <c r="T2283" s="43">
        <f ca="1">_xll.BInterpol('Base CDI'!$H$4:$H$28,'Base CDI'!$J$4:$J$29,S2283,"Cubic","Extrapolate=Linear","MultiX=Average","Skip=True","Sort=True")</f>
        <v>13.431425847498216</v>
      </c>
      <c r="U2283" s="43">
        <f ca="1">_xll.BInterpol('Base CDI'!$H$4:$H$28,'Base CDI'!$I$4:$I$29,S2283,"Cubic","Extrapolate=Linear","MultiX=Average","Skip=True","Sort=True")</f>
        <v>13.438019300813075</v>
      </c>
    </row>
    <row r="2284" spans="16:21" x14ac:dyDescent="0.25">
      <c r="P2284" s="10">
        <v>37837</v>
      </c>
      <c r="Q2284">
        <v>9.4383789999999994</v>
      </c>
      <c r="S2284" s="42">
        <f t="shared" ca="1" si="41"/>
        <v>48304</v>
      </c>
      <c r="T2284" s="43">
        <f ca="1">_xll.BInterpol('Base CDI'!$H$4:$H$28,'Base CDI'!$J$4:$J$29,S2284,"Cubic","Extrapolate=Linear","MultiX=Average","Skip=True","Sort=True")</f>
        <v>13.43164030180294</v>
      </c>
      <c r="U2284" s="43">
        <f ca="1">_xll.BInterpol('Base CDI'!$H$4:$H$28,'Base CDI'!$I$4:$I$29,S2284,"Cubic","Extrapolate=Linear","MultiX=Average","Skip=True","Sort=True")</f>
        <v>13.438231479890973</v>
      </c>
    </row>
    <row r="2285" spans="16:21" x14ac:dyDescent="0.25">
      <c r="P2285" s="10">
        <v>37838</v>
      </c>
      <c r="Q2285">
        <v>9.4465120000000002</v>
      </c>
      <c r="S2285" s="42">
        <f t="shared" ca="1" si="41"/>
        <v>48305</v>
      </c>
      <c r="T2285" s="43">
        <f ca="1">_xll.BInterpol('Base CDI'!$H$4:$H$28,'Base CDI'!$J$4:$J$29,S2285,"Cubic","Extrapolate=Linear","MultiX=Average","Skip=True","Sort=True")</f>
        <v>13.431854451883526</v>
      </c>
      <c r="U2285" s="43">
        <f ca="1">_xll.BInterpol('Base CDI'!$H$4:$H$28,'Base CDI'!$I$4:$I$29,S2285,"Cubic","Extrapolate=Linear","MultiX=Average","Skip=True","Sort=True")</f>
        <v>13.438443327350658</v>
      </c>
    </row>
    <row r="2286" spans="16:21" x14ac:dyDescent="0.25">
      <c r="P2286" s="10">
        <v>37839</v>
      </c>
      <c r="Q2286">
        <v>9.4546519999999994</v>
      </c>
      <c r="S2286" s="42">
        <f t="shared" ca="1" si="41"/>
        <v>48306</v>
      </c>
      <c r="T2286" s="43">
        <f ca="1">_xll.BInterpol('Base CDI'!$H$4:$H$28,'Base CDI'!$J$4:$J$29,S2286,"Cubic","Extrapolate=Linear","MultiX=Average","Skip=True","Sort=True")</f>
        <v>13.432068297611378</v>
      </c>
      <c r="U2286" s="43">
        <f ca="1">_xll.BInterpol('Base CDI'!$H$4:$H$28,'Base CDI'!$I$4:$I$29,S2286,"Cubic","Extrapolate=Linear","MultiX=Average","Skip=True","Sort=True")</f>
        <v>13.438654843371765</v>
      </c>
    </row>
    <row r="2287" spans="16:21" x14ac:dyDescent="0.25">
      <c r="P2287" s="10">
        <v>37840</v>
      </c>
      <c r="Q2287">
        <v>9.4627979999999994</v>
      </c>
      <c r="S2287" s="42">
        <f t="shared" ca="1" si="41"/>
        <v>48307</v>
      </c>
      <c r="T2287" s="43">
        <f ca="1">_xll.BInterpol('Base CDI'!$H$4:$H$28,'Base CDI'!$J$4:$J$29,S2287,"Cubic","Extrapolate=Linear","MultiX=Average","Skip=True","Sort=True")</f>
        <v>13.4322818388579</v>
      </c>
      <c r="U2287" s="43">
        <f ca="1">_xll.BInterpol('Base CDI'!$H$4:$H$28,'Base CDI'!$I$4:$I$29,S2287,"Cubic","Extrapolate=Linear","MultiX=Average","Skip=True","Sort=True")</f>
        <v>13.438866028133925</v>
      </c>
    </row>
    <row r="2288" spans="16:21" x14ac:dyDescent="0.25">
      <c r="P2288" s="10">
        <v>37841</v>
      </c>
      <c r="Q2288">
        <v>9.4709459999999996</v>
      </c>
      <c r="S2288" s="42">
        <f t="shared" ca="1" si="41"/>
        <v>48308</v>
      </c>
      <c r="T2288" s="43">
        <f ca="1">_xll.BInterpol('Base CDI'!$H$4:$H$28,'Base CDI'!$J$4:$J$29,S2288,"Cubic","Extrapolate=Linear","MultiX=Average","Skip=True","Sort=True")</f>
        <v>13.43249507549449</v>
      </c>
      <c r="U2288" s="43">
        <f ca="1">_xll.BInterpol('Base CDI'!$H$4:$H$28,'Base CDI'!$I$4:$I$29,S2288,"Cubic","Extrapolate=Linear","MultiX=Average","Skip=True","Sort=True")</f>
        <v>13.439076881816767</v>
      </c>
    </row>
    <row r="2289" spans="16:21" x14ac:dyDescent="0.25">
      <c r="P2289" s="10">
        <v>37844</v>
      </c>
      <c r="Q2289">
        <v>9.4791070000000008</v>
      </c>
      <c r="S2289" s="42">
        <f t="shared" ca="1" si="41"/>
        <v>48309</v>
      </c>
      <c r="T2289" s="43">
        <f ca="1">_xll.BInterpol('Base CDI'!$H$4:$H$28,'Base CDI'!$J$4:$J$29,S2289,"Cubic","Extrapolate=Linear","MultiX=Average","Skip=True","Sort=True")</f>
        <v>13.432708007392552</v>
      </c>
      <c r="U2289" s="43">
        <f ca="1">_xll.BInterpol('Base CDI'!$H$4:$H$28,'Base CDI'!$I$4:$I$29,S2289,"Cubic","Extrapolate=Linear","MultiX=Average","Skip=True","Sort=True")</f>
        <v>13.439287404599925</v>
      </c>
    </row>
    <row r="2290" spans="16:21" x14ac:dyDescent="0.25">
      <c r="P2290" s="10">
        <v>37845</v>
      </c>
      <c r="Q2290">
        <v>9.4872779999999999</v>
      </c>
      <c r="S2290" s="42">
        <f t="shared" ca="1" si="41"/>
        <v>48310</v>
      </c>
      <c r="T2290" s="43">
        <f ca="1">_xll.BInterpol('Base CDI'!$H$4:$H$28,'Base CDI'!$J$4:$J$29,S2290,"Cubic","Extrapolate=Linear","MultiX=Average","Skip=True","Sort=True")</f>
        <v>13.432920634423485</v>
      </c>
      <c r="U2290" s="43">
        <f ca="1">_xll.BInterpol('Base CDI'!$H$4:$H$28,'Base CDI'!$I$4:$I$29,S2290,"Cubic","Extrapolate=Linear","MultiX=Average","Skip=True","Sort=True")</f>
        <v>13.439497596663033</v>
      </c>
    </row>
    <row r="2291" spans="16:21" x14ac:dyDescent="0.25">
      <c r="P2291" s="10">
        <v>37846</v>
      </c>
      <c r="Q2291">
        <v>9.4954560000000008</v>
      </c>
      <c r="S2291" s="42">
        <f t="shared" ca="1" si="41"/>
        <v>48311</v>
      </c>
      <c r="T2291" s="43">
        <f ca="1">_xll.BInterpol('Base CDI'!$H$4:$H$28,'Base CDI'!$J$4:$J$29,S2291,"Cubic","Extrapolate=Linear","MultiX=Average","Skip=True","Sort=True")</f>
        <v>13.433132956458696</v>
      </c>
      <c r="U2291" s="43">
        <f ca="1">_xll.BInterpol('Base CDI'!$H$4:$H$28,'Base CDI'!$I$4:$I$29,S2291,"Cubic","Extrapolate=Linear","MultiX=Average","Skip=True","Sort=True")</f>
        <v>13.439707458185721</v>
      </c>
    </row>
    <row r="2292" spans="16:21" x14ac:dyDescent="0.25">
      <c r="P2292" s="10">
        <v>37847</v>
      </c>
      <c r="Q2292">
        <v>9.5036339999999999</v>
      </c>
      <c r="S2292" s="42">
        <f t="shared" ca="1" si="41"/>
        <v>48312</v>
      </c>
      <c r="T2292" s="43">
        <f ca="1">_xll.BInterpol('Base CDI'!$H$4:$H$28,'Base CDI'!$J$4:$J$29,S2292,"Cubic","Extrapolate=Linear","MultiX=Average","Skip=True","Sort=True")</f>
        <v>13.43334497336958</v>
      </c>
      <c r="U2292" s="43">
        <f ca="1">_xll.BInterpol('Base CDI'!$H$4:$H$28,'Base CDI'!$I$4:$I$29,S2292,"Cubic","Extrapolate=Linear","MultiX=Average","Skip=True","Sort=True")</f>
        <v>13.439916989347619</v>
      </c>
    </row>
    <row r="2293" spans="16:21" x14ac:dyDescent="0.25">
      <c r="P2293" s="10">
        <v>37848</v>
      </c>
      <c r="Q2293">
        <v>9.5118109999999998</v>
      </c>
      <c r="S2293" s="42">
        <f t="shared" ca="1" si="41"/>
        <v>48313</v>
      </c>
      <c r="T2293" s="43">
        <f ca="1">_xll.BInterpol('Base CDI'!$H$4:$H$28,'Base CDI'!$J$4:$J$29,S2293,"Cubic","Extrapolate=Linear","MultiX=Average","Skip=True","Sort=True")</f>
        <v>13.433556685027543</v>
      </c>
      <c r="U2293" s="43">
        <f ca="1">_xll.BInterpol('Base CDI'!$H$4:$H$28,'Base CDI'!$I$4:$I$29,S2293,"Cubic","Extrapolate=Linear","MultiX=Average","Skip=True","Sort=True")</f>
        <v>13.440126190328362</v>
      </c>
    </row>
    <row r="2294" spans="16:21" x14ac:dyDescent="0.25">
      <c r="P2294" s="10">
        <v>37851</v>
      </c>
      <c r="Q2294">
        <v>9.5199949999999998</v>
      </c>
      <c r="S2294" s="42">
        <f t="shared" ca="1" si="41"/>
        <v>48314</v>
      </c>
      <c r="T2294" s="43">
        <f ca="1">_xll.BInterpol('Base CDI'!$H$4:$H$28,'Base CDI'!$J$4:$J$29,S2294,"Cubic","Extrapolate=Linear","MultiX=Average","Skip=True","Sort=True")</f>
        <v>13.433768091303985</v>
      </c>
      <c r="U2294" s="43">
        <f ca="1">_xll.BInterpol('Base CDI'!$H$4:$H$28,'Base CDI'!$I$4:$I$29,S2294,"Cubic","Extrapolate=Linear","MultiX=Average","Skip=True","Sort=True")</f>
        <v>13.440335061307582</v>
      </c>
    </row>
    <row r="2295" spans="16:21" x14ac:dyDescent="0.25">
      <c r="P2295" s="10">
        <v>37852</v>
      </c>
      <c r="Q2295">
        <v>9.5281889999999994</v>
      </c>
      <c r="S2295" s="42">
        <f t="shared" ca="1" si="41"/>
        <v>48315</v>
      </c>
      <c r="T2295" s="43">
        <f ca="1">_xll.BInterpol('Base CDI'!$H$4:$H$28,'Base CDI'!$J$4:$J$29,S2295,"Cubic","Extrapolate=Linear","MultiX=Average","Skip=True","Sort=True")</f>
        <v>13.433979192070309</v>
      </c>
      <c r="U2295" s="43">
        <f ca="1">_xll.BInterpol('Base CDI'!$H$4:$H$28,'Base CDI'!$I$4:$I$29,S2295,"Cubic","Extrapolate=Linear","MultiX=Average","Skip=True","Sort=True")</f>
        <v>13.44054360246491</v>
      </c>
    </row>
    <row r="2296" spans="16:21" x14ac:dyDescent="0.25">
      <c r="P2296" s="10">
        <v>37853</v>
      </c>
      <c r="Q2296">
        <v>9.5363860000000003</v>
      </c>
      <c r="S2296" s="42">
        <f t="shared" ca="1" si="41"/>
        <v>48316</v>
      </c>
      <c r="T2296" s="43">
        <f ca="1">_xll.BInterpol('Base CDI'!$H$4:$H$28,'Base CDI'!$J$4:$J$29,S2296,"Cubic","Extrapolate=Linear","MultiX=Average","Skip=True","Sort=True")</f>
        <v>13.434189987197914</v>
      </c>
      <c r="U2296" s="43">
        <f ca="1">_xll.BInterpol('Base CDI'!$H$4:$H$28,'Base CDI'!$I$4:$I$29,S2296,"Cubic","Extrapolate=Linear","MultiX=Average","Skip=True","Sort=True")</f>
        <v>13.440751813979976</v>
      </c>
    </row>
    <row r="2297" spans="16:21" x14ac:dyDescent="0.25">
      <c r="P2297" s="10">
        <v>37854</v>
      </c>
      <c r="Q2297">
        <v>9.5444910000000007</v>
      </c>
      <c r="S2297" s="42">
        <f t="shared" ca="1" si="41"/>
        <v>48317</v>
      </c>
      <c r="T2297" s="43">
        <f ca="1">_xll.BInterpol('Base CDI'!$H$4:$H$28,'Base CDI'!$J$4:$J$29,S2297,"Cubic","Extrapolate=Linear","MultiX=Average","Skip=True","Sort=True")</f>
        <v>13.434400476558206</v>
      </c>
      <c r="U2297" s="43">
        <f ca="1">_xll.BInterpol('Base CDI'!$H$4:$H$28,'Base CDI'!$I$4:$I$29,S2297,"Cubic","Extrapolate=Linear","MultiX=Average","Skip=True","Sort=True")</f>
        <v>13.440959696032415</v>
      </c>
    </row>
    <row r="2298" spans="16:21" x14ac:dyDescent="0.25">
      <c r="P2298" s="10">
        <v>37855</v>
      </c>
      <c r="Q2298">
        <v>9.5519350000000003</v>
      </c>
      <c r="S2298" s="42">
        <f t="shared" ca="1" si="41"/>
        <v>48318</v>
      </c>
      <c r="T2298" s="43">
        <f ca="1">_xll.BInterpol('Base CDI'!$H$4:$H$28,'Base CDI'!$J$4:$J$29,S2298,"Cubic","Extrapolate=Linear","MultiX=Average","Skip=True","Sort=True")</f>
        <v>13.434610660022582</v>
      </c>
      <c r="U2298" s="43">
        <f ca="1">_xll.BInterpol('Base CDI'!$H$4:$H$28,'Base CDI'!$I$4:$I$29,S2298,"Cubic","Extrapolate=Linear","MultiX=Average","Skip=True","Sort=True")</f>
        <v>13.441167248801857</v>
      </c>
    </row>
    <row r="2299" spans="16:21" x14ac:dyDescent="0.25">
      <c r="P2299" s="10">
        <v>37858</v>
      </c>
      <c r="Q2299">
        <v>9.5593760000000003</v>
      </c>
      <c r="S2299" s="42">
        <f t="shared" ca="1" si="41"/>
        <v>48319</v>
      </c>
      <c r="T2299" s="43">
        <f ca="1">_xll.BInterpol('Base CDI'!$H$4:$H$28,'Base CDI'!$J$4:$J$29,S2299,"Cubic","Extrapolate=Linear","MultiX=Average","Skip=True","Sort=True")</f>
        <v>13.434820537462446</v>
      </c>
      <c r="U2299" s="43">
        <f ca="1">_xll.BInterpol('Base CDI'!$H$4:$H$28,'Base CDI'!$I$4:$I$29,S2299,"Cubic","Extrapolate=Linear","MultiX=Average","Skip=True","Sort=True")</f>
        <v>13.441374472467935</v>
      </c>
    </row>
    <row r="2300" spans="16:21" x14ac:dyDescent="0.25">
      <c r="P2300" s="10">
        <v>37859</v>
      </c>
      <c r="Q2300">
        <v>9.5668190000000006</v>
      </c>
      <c r="S2300" s="42">
        <f t="shared" ca="1" si="41"/>
        <v>48320</v>
      </c>
      <c r="T2300" s="43">
        <f ca="1">_xll.BInterpol('Base CDI'!$H$4:$H$28,'Base CDI'!$J$4:$J$29,S2300,"Cubic","Extrapolate=Linear","MultiX=Average","Skip=True","Sort=True")</f>
        <v>13.435030108749199</v>
      </c>
      <c r="U2300" s="43">
        <f ca="1">_xll.BInterpol('Base CDI'!$H$4:$H$28,'Base CDI'!$I$4:$I$29,S2300,"Cubic","Extrapolate=Linear","MultiX=Average","Skip=True","Sort=True")</f>
        <v>13.441581367210279</v>
      </c>
    </row>
    <row r="2301" spans="16:21" x14ac:dyDescent="0.25">
      <c r="P2301" s="10">
        <v>37860</v>
      </c>
      <c r="Q2301">
        <v>9.5742650000000005</v>
      </c>
      <c r="S2301" s="42">
        <f t="shared" ca="1" si="41"/>
        <v>48321</v>
      </c>
      <c r="T2301" s="43">
        <f ca="1">_xll.BInterpol('Base CDI'!$H$4:$H$28,'Base CDI'!$J$4:$J$29,S2301,"Cubic","Extrapolate=Linear","MultiX=Average","Skip=True","Sort=True")</f>
        <v>13.435239373754243</v>
      </c>
      <c r="U2301" s="43">
        <f ca="1">_xll.BInterpol('Base CDI'!$H$4:$H$28,'Base CDI'!$I$4:$I$29,S2301,"Cubic","Extrapolate=Linear","MultiX=Average","Skip=True","Sort=True")</f>
        <v>13.441787933208525</v>
      </c>
    </row>
    <row r="2302" spans="16:21" x14ac:dyDescent="0.25">
      <c r="P2302" s="10">
        <v>37861</v>
      </c>
      <c r="Q2302">
        <v>9.5817259999999997</v>
      </c>
      <c r="S2302" s="42">
        <f t="shared" ca="1" si="41"/>
        <v>48322</v>
      </c>
      <c r="T2302" s="43">
        <f ca="1">_xll.BInterpol('Base CDI'!$H$4:$H$28,'Base CDI'!$J$4:$J$29,S2302,"Cubic","Extrapolate=Linear","MultiX=Average","Skip=True","Sort=True")</f>
        <v>13.43544833234898</v>
      </c>
      <c r="U2302" s="43">
        <f ca="1">_xll.BInterpol('Base CDI'!$H$4:$H$28,'Base CDI'!$I$4:$I$29,S2302,"Cubic","Extrapolate=Linear","MultiX=Average","Skip=True","Sort=True")</f>
        <v>13.441994170642301</v>
      </c>
    </row>
    <row r="2303" spans="16:21" x14ac:dyDescent="0.25">
      <c r="P2303" s="10">
        <v>37862</v>
      </c>
      <c r="Q2303">
        <v>9.5891959999999994</v>
      </c>
      <c r="S2303" s="42">
        <f t="shared" ca="1" si="41"/>
        <v>48323</v>
      </c>
      <c r="T2303" s="43">
        <f ca="1">_xll.BInterpol('Base CDI'!$H$4:$H$28,'Base CDI'!$J$4:$J$29,S2303,"Cubic","Extrapolate=Linear","MultiX=Average","Skip=True","Sort=True")</f>
        <v>13.43565698440481</v>
      </c>
      <c r="U2303" s="43">
        <f ca="1">_xll.BInterpol('Base CDI'!$H$4:$H$28,'Base CDI'!$I$4:$I$29,S2303,"Cubic","Extrapolate=Linear","MultiX=Average","Skip=True","Sort=True")</f>
        <v>13.442200079691242</v>
      </c>
    </row>
    <row r="2304" spans="16:21" x14ac:dyDescent="0.25">
      <c r="P2304" s="10">
        <v>37865</v>
      </c>
      <c r="Q2304">
        <v>9.5966690000000003</v>
      </c>
      <c r="S2304" s="42">
        <f t="shared" ca="1" si="41"/>
        <v>48324</v>
      </c>
      <c r="T2304" s="43">
        <f ca="1">_xll.BInterpol('Base CDI'!$H$4:$H$28,'Base CDI'!$J$4:$J$29,S2304,"Cubic","Extrapolate=Linear","MultiX=Average","Skip=True","Sort=True")</f>
        <v>13.435865329793137</v>
      </c>
      <c r="U2304" s="43">
        <f ca="1">_xll.BInterpol('Base CDI'!$H$4:$H$28,'Base CDI'!$I$4:$I$29,S2304,"Cubic","Extrapolate=Linear","MultiX=Average","Skip=True","Sort=True")</f>
        <v>13.442405660534977</v>
      </c>
    </row>
    <row r="2305" spans="16:21" x14ac:dyDescent="0.25">
      <c r="P2305" s="10">
        <v>37866</v>
      </c>
      <c r="Q2305">
        <v>9.6041480000000004</v>
      </c>
      <c r="S2305" s="42">
        <f t="shared" ca="1" si="41"/>
        <v>48325</v>
      </c>
      <c r="T2305" s="43">
        <f ca="1">_xll.BInterpol('Base CDI'!$H$4:$H$28,'Base CDI'!$J$4:$J$29,S2305,"Cubic","Extrapolate=Linear","MultiX=Average","Skip=True","Sort=True")</f>
        <v>13.43607336838536</v>
      </c>
      <c r="U2305" s="43">
        <f ca="1">_xll.BInterpol('Base CDI'!$H$4:$H$28,'Base CDI'!$I$4:$I$29,S2305,"Cubic","Extrapolate=Linear","MultiX=Average","Skip=True","Sort=True")</f>
        <v>13.442610913353141</v>
      </c>
    </row>
    <row r="2306" spans="16:21" x14ac:dyDescent="0.25">
      <c r="P2306" s="10">
        <v>37867</v>
      </c>
      <c r="Q2306">
        <v>9.6116320000000002</v>
      </c>
      <c r="S2306" s="42">
        <f t="shared" ca="1" si="41"/>
        <v>48326</v>
      </c>
      <c r="T2306" s="43">
        <f ca="1">_xll.BInterpol('Base CDI'!$H$4:$H$28,'Base CDI'!$J$4:$J$29,S2306,"Cubic","Extrapolate=Linear","MultiX=Average","Skip=True","Sort=True")</f>
        <v>13.436281100052884</v>
      </c>
      <c r="U2306" s="43">
        <f ca="1">_xll.BInterpol('Base CDI'!$H$4:$H$28,'Base CDI'!$I$4:$I$29,S2306,"Cubic","Extrapolate=Linear","MultiX=Average","Skip=True","Sort=True")</f>
        <v>13.442815838325362</v>
      </c>
    </row>
    <row r="2307" spans="16:21" x14ac:dyDescent="0.25">
      <c r="P2307" s="10">
        <v>37868</v>
      </c>
      <c r="Q2307">
        <v>9.6191259999999996</v>
      </c>
      <c r="S2307" s="42">
        <f t="shared" ca="1" si="41"/>
        <v>48327</v>
      </c>
      <c r="T2307" s="43">
        <f ca="1">_xll.BInterpol('Base CDI'!$H$4:$H$28,'Base CDI'!$J$4:$J$29,S2307,"Cubic","Extrapolate=Linear","MultiX=Average","Skip=True","Sort=True")</f>
        <v>13.436488524667107</v>
      </c>
      <c r="U2307" s="43">
        <f ca="1">_xll.BInterpol('Base CDI'!$H$4:$H$28,'Base CDI'!$I$4:$I$29,S2307,"Cubic","Extrapolate=Linear","MultiX=Average","Skip=True","Sort=True")</f>
        <v>13.443020435631276</v>
      </c>
    </row>
    <row r="2308" spans="16:21" x14ac:dyDescent="0.25">
      <c r="P2308" s="10">
        <v>37869</v>
      </c>
      <c r="Q2308">
        <v>9.6266250000000007</v>
      </c>
      <c r="S2308" s="42">
        <f t="shared" ca="1" si="41"/>
        <v>48328</v>
      </c>
      <c r="T2308" s="43">
        <f ca="1">_xll.BInterpol('Base CDI'!$H$4:$H$28,'Base CDI'!$J$4:$J$29,S2308,"Cubic","Extrapolate=Linear","MultiX=Average","Skip=True","Sort=True")</f>
        <v>13.436695642099433</v>
      </c>
      <c r="U2308" s="43">
        <f ca="1">_xll.BInterpol('Base CDI'!$H$4:$H$28,'Base CDI'!$I$4:$I$29,S2308,"Cubic","Extrapolate=Linear","MultiX=Average","Skip=True","Sort=True")</f>
        <v>13.443224705450513</v>
      </c>
    </row>
    <row r="2309" spans="16:21" x14ac:dyDescent="0.25">
      <c r="P2309" s="10">
        <v>37872</v>
      </c>
      <c r="Q2309">
        <v>9.6341330000000003</v>
      </c>
      <c r="S2309" s="42">
        <f t="shared" ca="1" si="41"/>
        <v>48329</v>
      </c>
      <c r="T2309" s="43">
        <f ca="1">_xll.BInterpol('Base CDI'!$H$4:$H$28,'Base CDI'!$J$4:$J$29,S2309,"Cubic","Extrapolate=Linear","MultiX=Average","Skip=True","Sort=True")</f>
        <v>13.436902452221263</v>
      </c>
      <c r="U2309" s="43">
        <f ca="1">_xll.BInterpol('Base CDI'!$H$4:$H$28,'Base CDI'!$I$4:$I$29,S2309,"Cubic","Extrapolate=Linear","MultiX=Average","Skip=True","Sort=True")</f>
        <v>13.443428647962705</v>
      </c>
    </row>
    <row r="2310" spans="16:21" x14ac:dyDescent="0.25">
      <c r="P2310" s="10">
        <v>37873</v>
      </c>
      <c r="Q2310">
        <v>9.6416470000000007</v>
      </c>
      <c r="S2310" s="42">
        <f t="shared" ca="1" si="41"/>
        <v>48330</v>
      </c>
      <c r="T2310" s="43">
        <f ca="1">_xll.BInterpol('Base CDI'!$H$4:$H$28,'Base CDI'!$J$4:$J$29,S2310,"Cubic","Extrapolate=Linear","MultiX=Average","Skip=True","Sort=True")</f>
        <v>13.437108954903998</v>
      </c>
      <c r="U2310" s="43">
        <f ca="1">_xll.BInterpol('Base CDI'!$H$4:$H$28,'Base CDI'!$I$4:$I$29,S2310,"Cubic","Extrapolate=Linear","MultiX=Average","Skip=True","Sort=True")</f>
        <v>13.443632263347483</v>
      </c>
    </row>
    <row r="2311" spans="16:21" x14ac:dyDescent="0.25">
      <c r="P2311" s="10">
        <v>37874</v>
      </c>
      <c r="Q2311">
        <v>9.6491710000000008</v>
      </c>
      <c r="S2311" s="42">
        <f t="shared" ca="1" si="41"/>
        <v>48331</v>
      </c>
      <c r="T2311" s="43">
        <f ca="1">_xll.BInterpol('Base CDI'!$H$4:$H$28,'Base CDI'!$J$4:$J$29,S2311,"Cubic","Extrapolate=Linear","MultiX=Average","Skip=True","Sort=True")</f>
        <v>13.437315150019041</v>
      </c>
      <c r="U2311" s="43">
        <f ca="1">_xll.BInterpol('Base CDI'!$H$4:$H$28,'Base CDI'!$I$4:$I$29,S2311,"Cubic","Extrapolate=Linear","MultiX=Average","Skip=True","Sort=True")</f>
        <v>13.443835551784481</v>
      </c>
    </row>
    <row r="2312" spans="16:21" x14ac:dyDescent="0.25">
      <c r="P2312" s="10">
        <v>37875</v>
      </c>
      <c r="Q2312">
        <v>9.6567000000000007</v>
      </c>
      <c r="S2312" s="42">
        <f t="shared" ca="1" si="41"/>
        <v>48332</v>
      </c>
      <c r="T2312" s="43">
        <f ca="1">_xll.BInterpol('Base CDI'!$H$4:$H$28,'Base CDI'!$J$4:$J$29,S2312,"Cubic","Extrapolate=Linear","MultiX=Average","Skip=True","Sort=True")</f>
        <v>13.437521037437792</v>
      </c>
      <c r="U2312" s="43">
        <f ca="1">_xll.BInterpol('Base CDI'!$H$4:$H$28,'Base CDI'!$I$4:$I$29,S2312,"Cubic","Extrapolate=Linear","MultiX=Average","Skip=True","Sort=True")</f>
        <v>13.44403851345333</v>
      </c>
    </row>
    <row r="2313" spans="16:21" x14ac:dyDescent="0.25">
      <c r="P2313" s="10">
        <v>37876</v>
      </c>
      <c r="Q2313">
        <v>9.6642349999999997</v>
      </c>
      <c r="S2313" s="42">
        <f t="shared" ca="1" si="41"/>
        <v>48333</v>
      </c>
      <c r="T2313" s="43">
        <f ca="1">_xll.BInterpol('Base CDI'!$H$4:$H$28,'Base CDI'!$J$4:$J$29,S2313,"Cubic","Extrapolate=Linear","MultiX=Average","Skip=True","Sort=True")</f>
        <v>13.437726617031654</v>
      </c>
      <c r="U2313" s="43">
        <f ca="1">_xll.BInterpol('Base CDI'!$H$4:$H$28,'Base CDI'!$I$4:$I$29,S2313,"Cubic","Extrapolate=Linear","MultiX=Average","Skip=True","Sort=True")</f>
        <v>13.444241148533663</v>
      </c>
    </row>
    <row r="2314" spans="16:21" x14ac:dyDescent="0.25">
      <c r="P2314" s="10">
        <v>37879</v>
      </c>
      <c r="Q2314">
        <v>9.6717790000000008</v>
      </c>
      <c r="S2314" s="42">
        <f t="shared" ca="1" si="41"/>
        <v>48334</v>
      </c>
      <c r="T2314" s="43">
        <f ca="1">_xll.BInterpol('Base CDI'!$H$4:$H$28,'Base CDI'!$J$4:$J$29,S2314,"Cubic","Extrapolate=Linear","MultiX=Average","Skip=True","Sort=True")</f>
        <v>13.437931888672027</v>
      </c>
      <c r="U2314" s="43">
        <f ca="1">_xll.BInterpol('Base CDI'!$H$4:$H$28,'Base CDI'!$I$4:$I$29,S2314,"Cubic","Extrapolate=Linear","MultiX=Average","Skip=True","Sort=True")</f>
        <v>13.444443457205111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2">S2314+1</f>
        <v>48335</v>
      </c>
      <c r="T2315" s="43">
        <f ca="1">_xll.BInterpol('Base CDI'!$H$4:$H$28,'Base CDI'!$J$4:$J$29,S2315,"Cubic","Extrapolate=Linear","MultiX=Average","Skip=True","Sort=True")</f>
        <v>13.438136852230315</v>
      </c>
      <c r="U2315" s="43">
        <f ca="1">_xll.BInterpol('Base CDI'!$H$4:$H$28,'Base CDI'!$I$4:$I$29,S2315,"Cubic","Extrapolate=Linear","MultiX=Average","Skip=True","Sort=True")</f>
        <v>13.444645439647305</v>
      </c>
    </row>
    <row r="2316" spans="16:21" x14ac:dyDescent="0.25">
      <c r="P2316" s="10">
        <v>37881</v>
      </c>
      <c r="Q2316">
        <v>9.6868590000000001</v>
      </c>
      <c r="S2316" s="42">
        <f t="shared" ca="1" si="42"/>
        <v>48336</v>
      </c>
      <c r="T2316" s="43">
        <f ca="1">_xll.BInterpol('Base CDI'!$H$4:$H$28,'Base CDI'!$J$4:$J$29,S2316,"Cubic","Extrapolate=Linear","MultiX=Average","Skip=True","Sort=True")</f>
        <v>13.438341507577919</v>
      </c>
      <c r="U2316" s="43">
        <f ca="1">_xll.BInterpol('Base CDI'!$H$4:$H$28,'Base CDI'!$I$4:$I$29,S2316,"Cubic","Extrapolate=Linear","MultiX=Average","Skip=True","Sort=True")</f>
        <v>13.444847096039878</v>
      </c>
    </row>
    <row r="2317" spans="16:21" x14ac:dyDescent="0.25">
      <c r="P2317" s="10">
        <v>37882</v>
      </c>
      <c r="Q2317">
        <v>9.6943760000000001</v>
      </c>
      <c r="S2317" s="42">
        <f t="shared" ca="1" si="42"/>
        <v>48337</v>
      </c>
      <c r="T2317" s="43">
        <f ca="1">_xll.BInterpol('Base CDI'!$H$4:$H$28,'Base CDI'!$J$4:$J$29,S2317,"Cubic","Extrapolate=Linear","MultiX=Average","Skip=True","Sort=True")</f>
        <v>13.438545854586238</v>
      </c>
      <c r="U2317" s="43">
        <f ca="1">_xll.BInterpol('Base CDI'!$H$4:$H$28,'Base CDI'!$I$4:$I$29,S2317,"Cubic","Extrapolate=Linear","MultiX=Average","Skip=True","Sort=True")</f>
        <v>13.44504842656246</v>
      </c>
    </row>
    <row r="2318" spans="16:21" x14ac:dyDescent="0.25">
      <c r="P2318" s="10">
        <v>37883</v>
      </c>
      <c r="Q2318">
        <v>9.7012929999999997</v>
      </c>
      <c r="S2318" s="42">
        <f t="shared" ca="1" si="42"/>
        <v>48338</v>
      </c>
      <c r="T2318" s="43">
        <f ca="1">_xll.BInterpol('Base CDI'!$H$4:$H$28,'Base CDI'!$J$4:$J$29,S2318,"Cubic","Extrapolate=Linear","MultiX=Average","Skip=True","Sort=True")</f>
        <v>13.438749893126676</v>
      </c>
      <c r="U2318" s="43">
        <f ca="1">_xll.BInterpol('Base CDI'!$H$4:$H$28,'Base CDI'!$I$4:$I$29,S2318,"Cubic","Extrapolate=Linear","MultiX=Average","Skip=True","Sort=True")</f>
        <v>13.445249431394688</v>
      </c>
    </row>
    <row r="2319" spans="16:21" x14ac:dyDescent="0.25">
      <c r="P2319" s="10">
        <v>37886</v>
      </c>
      <c r="Q2319">
        <v>9.7082119999999996</v>
      </c>
      <c r="S2319" s="42">
        <f t="shared" ca="1" si="42"/>
        <v>48339</v>
      </c>
      <c r="T2319" s="43">
        <f ca="1">_xll.BInterpol('Base CDI'!$H$4:$H$28,'Base CDI'!$J$4:$J$29,S2319,"Cubic","Extrapolate=Linear","MultiX=Average","Skip=True","Sort=True")</f>
        <v>13.438953623070637</v>
      </c>
      <c r="U2319" s="43">
        <f ca="1">_xll.BInterpol('Base CDI'!$H$4:$H$28,'Base CDI'!$I$4:$I$29,S2319,"Cubic","Extrapolate=Linear","MultiX=Average","Skip=True","Sort=True")</f>
        <v>13.445450110716187</v>
      </c>
    </row>
    <row r="2320" spans="16:21" x14ac:dyDescent="0.25">
      <c r="P2320" s="10">
        <v>37887</v>
      </c>
      <c r="Q2320">
        <v>9.7151409999999991</v>
      </c>
      <c r="S2320" s="42">
        <f t="shared" ca="1" si="42"/>
        <v>48340</v>
      </c>
      <c r="T2320" s="43">
        <f ca="1">_xll.BInterpol('Base CDI'!$H$4:$H$28,'Base CDI'!$J$4:$J$29,S2320,"Cubic","Extrapolate=Linear","MultiX=Average","Skip=True","Sort=True")</f>
        <v>13.439157044289518</v>
      </c>
      <c r="U2320" s="43">
        <f ca="1">_xll.BInterpol('Base CDI'!$H$4:$H$28,'Base CDI'!$I$4:$I$29,S2320,"Cubic","Extrapolate=Linear","MultiX=Average","Skip=True","Sort=True")</f>
        <v>13.445650464706596</v>
      </c>
    </row>
    <row r="2321" spans="16:21" x14ac:dyDescent="0.25">
      <c r="P2321" s="10">
        <v>37888</v>
      </c>
      <c r="Q2321">
        <v>9.7220829999999996</v>
      </c>
      <c r="S2321" s="42">
        <f t="shared" ca="1" si="42"/>
        <v>48341</v>
      </c>
      <c r="T2321" s="43">
        <f ca="1">_xll.BInterpol('Base CDI'!$H$4:$H$28,'Base CDI'!$J$4:$J$29,S2321,"Cubic","Extrapolate=Linear","MultiX=Average","Skip=True","Sort=True")</f>
        <v>13.439360156654722</v>
      </c>
      <c r="U2321" s="43">
        <f ca="1">_xll.BInterpol('Base CDI'!$H$4:$H$28,'Base CDI'!$I$4:$I$29,S2321,"Cubic","Extrapolate=Linear","MultiX=Average","Skip=True","Sort=True")</f>
        <v>13.445850493545542</v>
      </c>
    </row>
    <row r="2322" spans="16:21" x14ac:dyDescent="0.25">
      <c r="P2322" s="10">
        <v>37889</v>
      </c>
      <c r="Q2322">
        <v>9.7290290000000006</v>
      </c>
      <c r="S2322" s="42">
        <f t="shared" ca="1" si="42"/>
        <v>48342</v>
      </c>
      <c r="T2322" s="43">
        <f ca="1">_xll.BInterpol('Base CDI'!$H$4:$H$28,'Base CDI'!$J$4:$J$29,S2322,"Cubic","Extrapolate=Linear","MultiX=Average","Skip=True","Sort=True")</f>
        <v>13.439562960037652</v>
      </c>
      <c r="U2322" s="43">
        <f ca="1">_xll.BInterpol('Base CDI'!$H$4:$H$28,'Base CDI'!$I$4:$I$29,S2322,"Cubic","Extrapolate=Linear","MultiX=Average","Skip=True","Sort=True")</f>
        <v>13.446050197412658</v>
      </c>
    </row>
    <row r="2323" spans="16:21" x14ac:dyDescent="0.25">
      <c r="P2323" s="10">
        <v>37890</v>
      </c>
      <c r="Q2323">
        <v>9.7359770000000001</v>
      </c>
      <c r="S2323" s="42">
        <f t="shared" ca="1" si="42"/>
        <v>48343</v>
      </c>
      <c r="T2323" s="43">
        <f ca="1">_xll.BInterpol('Base CDI'!$H$4:$H$28,'Base CDI'!$J$4:$J$29,S2323,"Cubic","Extrapolate=Linear","MultiX=Average","Skip=True","Sort=True")</f>
        <v>13.439765454309708</v>
      </c>
      <c r="U2323" s="43">
        <f ca="1">_xll.BInterpol('Base CDI'!$H$4:$H$28,'Base CDI'!$I$4:$I$29,S2323,"Cubic","Extrapolate=Linear","MultiX=Average","Skip=True","Sort=True")</f>
        <v>13.446249576487578</v>
      </c>
    </row>
    <row r="2324" spans="16:21" x14ac:dyDescent="0.25">
      <c r="P2324" s="10">
        <v>37893</v>
      </c>
      <c r="Q2324">
        <v>9.7429299999999994</v>
      </c>
      <c r="S2324" s="42">
        <f t="shared" ca="1" si="42"/>
        <v>48344</v>
      </c>
      <c r="T2324" s="43">
        <f ca="1">_xll.BInterpol('Base CDI'!$H$4:$H$28,'Base CDI'!$J$4:$J$29,S2324,"Cubic","Extrapolate=Linear","MultiX=Average","Skip=True","Sort=True")</f>
        <v>13.439967639342292</v>
      </c>
      <c r="U2324" s="43">
        <f ca="1">_xll.BInterpol('Base CDI'!$H$4:$H$28,'Base CDI'!$I$4:$I$29,S2324,"Cubic","Extrapolate=Linear","MultiX=Average","Skip=True","Sort=True")</f>
        <v>13.446448630949932</v>
      </c>
    </row>
    <row r="2325" spans="16:21" x14ac:dyDescent="0.25">
      <c r="P2325" s="10">
        <v>37894</v>
      </c>
      <c r="Q2325">
        <v>9.7498880000000003</v>
      </c>
      <c r="S2325" s="42">
        <f t="shared" ca="1" si="42"/>
        <v>48345</v>
      </c>
      <c r="T2325" s="43">
        <f ca="1">_xll.BInterpol('Base CDI'!$H$4:$H$28,'Base CDI'!$J$4:$J$29,S2325,"Cubic","Extrapolate=Linear","MultiX=Average","Skip=True","Sort=True")</f>
        <v>13.440169515006808</v>
      </c>
      <c r="U2325" s="43">
        <f ca="1">_xll.BInterpol('Base CDI'!$H$4:$H$28,'Base CDI'!$I$4:$I$29,S2325,"Cubic","Extrapolate=Linear","MultiX=Average","Skip=True","Sort=True")</f>
        <v>13.446647360979352</v>
      </c>
    </row>
    <row r="2326" spans="16:21" x14ac:dyDescent="0.25">
      <c r="P2326" s="10">
        <v>37895</v>
      </c>
      <c r="Q2326">
        <v>9.7568509999999993</v>
      </c>
      <c r="S2326" s="42">
        <f t="shared" ca="1" si="42"/>
        <v>48346</v>
      </c>
      <c r="T2326" s="43">
        <f ca="1">_xll.BInterpol('Base CDI'!$H$4:$H$28,'Base CDI'!$J$4:$J$29,S2326,"Cubic","Extrapolate=Linear","MultiX=Average","Skip=True","Sort=True")</f>
        <v>13.440371081174655</v>
      </c>
      <c r="U2326" s="43">
        <f ca="1">_xll.BInterpol('Base CDI'!$H$4:$H$28,'Base CDI'!$I$4:$I$29,S2326,"Cubic","Extrapolate=Linear","MultiX=Average","Skip=True","Sort=True")</f>
        <v>13.446845766755471</v>
      </c>
    </row>
    <row r="2327" spans="16:21" x14ac:dyDescent="0.25">
      <c r="P2327" s="10">
        <v>37896</v>
      </c>
      <c r="Q2327">
        <v>9.7638219999999993</v>
      </c>
      <c r="S2327" s="42">
        <f t="shared" ca="1" si="42"/>
        <v>48347</v>
      </c>
      <c r="T2327" s="43">
        <f ca="1">_xll.BInterpol('Base CDI'!$H$4:$H$28,'Base CDI'!$J$4:$J$29,S2327,"Cubic","Extrapolate=Linear","MultiX=Average","Skip=True","Sort=True")</f>
        <v>13.440572337717235</v>
      </c>
      <c r="U2327" s="43">
        <f ca="1">_xll.BInterpol('Base CDI'!$H$4:$H$28,'Base CDI'!$I$4:$I$29,S2327,"Cubic","Extrapolate=Linear","MultiX=Average","Skip=True","Sort=True")</f>
        <v>13.44704384845792</v>
      </c>
    </row>
    <row r="2328" spans="16:21" x14ac:dyDescent="0.25">
      <c r="P2328" s="10">
        <v>37897</v>
      </c>
      <c r="Q2328">
        <v>9.7708019999999998</v>
      </c>
      <c r="S2328" s="42">
        <f t="shared" ca="1" si="42"/>
        <v>48348</v>
      </c>
      <c r="T2328" s="43">
        <f ca="1">_xll.BInterpol('Base CDI'!$H$4:$H$28,'Base CDI'!$J$4:$J$29,S2328,"Cubic","Extrapolate=Linear","MultiX=Average","Skip=True","Sort=True")</f>
        <v>13.44077328450595</v>
      </c>
      <c r="U2328" s="43">
        <f ca="1">_xll.BInterpol('Base CDI'!$H$4:$H$28,'Base CDI'!$I$4:$I$29,S2328,"Cubic","Extrapolate=Linear","MultiX=Average","Skip=True","Sort=True")</f>
        <v>13.447241606266331</v>
      </c>
    </row>
    <row r="2329" spans="16:21" x14ac:dyDescent="0.25">
      <c r="P2329" s="10">
        <v>37900</v>
      </c>
      <c r="Q2329">
        <v>9.7777849999999997</v>
      </c>
      <c r="S2329" s="42">
        <f t="shared" ca="1" si="42"/>
        <v>48349</v>
      </c>
      <c r="T2329" s="43">
        <f ca="1">_xll.BInterpol('Base CDI'!$H$4:$H$28,'Base CDI'!$J$4:$J$29,S2329,"Cubic","Extrapolate=Linear","MultiX=Average","Skip=True","Sort=True")</f>
        <v>13.440973921412201</v>
      </c>
      <c r="U2329" s="43">
        <f ca="1">_xll.BInterpol('Base CDI'!$H$4:$H$28,'Base CDI'!$I$4:$I$29,S2329,"Cubic","Extrapolate=Linear","MultiX=Average","Skip=True","Sort=True")</f>
        <v>13.447439040360337</v>
      </c>
    </row>
    <row r="2330" spans="16:21" x14ac:dyDescent="0.25">
      <c r="P2330" s="10">
        <v>37901</v>
      </c>
      <c r="Q2330">
        <v>9.7847720000000002</v>
      </c>
      <c r="S2330" s="42">
        <f t="shared" ca="1" si="42"/>
        <v>48350</v>
      </c>
      <c r="T2330" s="43">
        <f ca="1">_xll.BInterpol('Base CDI'!$H$4:$H$28,'Base CDI'!$J$4:$J$29,S2330,"Cubic","Extrapolate=Linear","MultiX=Average","Skip=True","Sort=True")</f>
        <v>13.441174248307391</v>
      </c>
      <c r="U2330" s="43">
        <f ca="1">_xll.BInterpol('Base CDI'!$H$4:$H$28,'Base CDI'!$I$4:$I$29,S2330,"Cubic","Extrapolate=Linear","MultiX=Average","Skip=True","Sort=True")</f>
        <v>13.447636150919568</v>
      </c>
    </row>
    <row r="2331" spans="16:21" x14ac:dyDescent="0.25">
      <c r="P2331" s="10">
        <v>37902</v>
      </c>
      <c r="Q2331">
        <v>9.7917620000000003</v>
      </c>
      <c r="S2331" s="42">
        <f t="shared" ca="1" si="42"/>
        <v>48351</v>
      </c>
      <c r="T2331" s="43">
        <f ca="1">_xll.BInterpol('Base CDI'!$H$4:$H$28,'Base CDI'!$J$4:$J$29,S2331,"Cubic","Extrapolate=Linear","MultiX=Average","Skip=True","Sort=True")</f>
        <v>13.441374265062922</v>
      </c>
      <c r="U2331" s="43">
        <f ca="1">_xll.BInterpol('Base CDI'!$H$4:$H$28,'Base CDI'!$I$4:$I$29,S2331,"Cubic","Extrapolate=Linear","MultiX=Average","Skip=True","Sort=True")</f>
        <v>13.447832938123657</v>
      </c>
    </row>
    <row r="2332" spans="16:21" x14ac:dyDescent="0.25">
      <c r="P2332" s="10">
        <v>37903</v>
      </c>
      <c r="Q2332">
        <v>9.7987590000000004</v>
      </c>
      <c r="S2332" s="42">
        <f t="shared" ca="1" si="42"/>
        <v>48352</v>
      </c>
      <c r="T2332" s="43">
        <f ca="1">_xll.BInterpol('Base CDI'!$H$4:$H$28,'Base CDI'!$J$4:$J$29,S2332,"Cubic","Extrapolate=Linear","MultiX=Average","Skip=True","Sort=True")</f>
        <v>13.441573971550193</v>
      </c>
      <c r="U2332" s="43">
        <f ca="1">_xll.BInterpol('Base CDI'!$H$4:$H$28,'Base CDI'!$I$4:$I$29,S2332,"Cubic","Extrapolate=Linear","MultiX=Average","Skip=True","Sort=True")</f>
        <v>13.448029402152237</v>
      </c>
    </row>
    <row r="2333" spans="16:21" x14ac:dyDescent="0.25">
      <c r="P2333" s="10">
        <v>37904</v>
      </c>
      <c r="Q2333">
        <v>9.8057569999999998</v>
      </c>
      <c r="S2333" s="42">
        <f t="shared" ca="1" si="42"/>
        <v>48353</v>
      </c>
      <c r="T2333" s="43">
        <f ca="1">_xll.BInterpol('Base CDI'!$H$4:$H$28,'Base CDI'!$J$4:$J$29,S2333,"Cubic","Extrapolate=Linear","MultiX=Average","Skip=True","Sort=True")</f>
        <v>13.441773367640607</v>
      </c>
      <c r="U2333" s="43">
        <f ca="1">_xll.BInterpol('Base CDI'!$H$4:$H$28,'Base CDI'!$I$4:$I$29,S2333,"Cubic","Extrapolate=Linear","MultiX=Average","Skip=True","Sort=True")</f>
        <v>13.448225543184938</v>
      </c>
    </row>
    <row r="2334" spans="16:21" x14ac:dyDescent="0.25">
      <c r="P2334" s="10">
        <v>37907</v>
      </c>
      <c r="Q2334">
        <v>9.8127650000000006</v>
      </c>
      <c r="S2334" s="42">
        <f t="shared" ca="1" si="42"/>
        <v>48354</v>
      </c>
      <c r="T2334" s="43">
        <f ca="1">_xll.BInterpol('Base CDI'!$H$4:$H$28,'Base CDI'!$J$4:$J$29,S2334,"Cubic","Extrapolate=Linear","MultiX=Average","Skip=True","Sort=True")</f>
        <v>13.441972453205567</v>
      </c>
      <c r="U2334" s="43">
        <f ca="1">_xll.BInterpol('Base CDI'!$H$4:$H$28,'Base CDI'!$I$4:$I$29,S2334,"Cubic","Extrapolate=Linear","MultiX=Average","Skip=True","Sort=True")</f>
        <v>13.448421361401394</v>
      </c>
    </row>
    <row r="2335" spans="16:21" x14ac:dyDescent="0.25">
      <c r="P2335" s="10">
        <v>37908</v>
      </c>
      <c r="Q2335">
        <v>9.8197829999999993</v>
      </c>
      <c r="S2335" s="42">
        <f t="shared" ca="1" si="42"/>
        <v>48355</v>
      </c>
      <c r="T2335" s="43">
        <f ca="1">_xll.BInterpol('Base CDI'!$H$4:$H$28,'Base CDI'!$J$4:$J$29,S2335,"Cubic","Extrapolate=Linear","MultiX=Average","Skip=True","Sort=True")</f>
        <v>13.442171228116473</v>
      </c>
      <c r="U2335" s="43">
        <f ca="1">_xll.BInterpol('Base CDI'!$H$4:$H$28,'Base CDI'!$I$4:$I$29,S2335,"Cubic","Extrapolate=Linear","MultiX=Average","Skip=True","Sort=True")</f>
        <v>13.448616856981236</v>
      </c>
    </row>
    <row r="2336" spans="16:21" x14ac:dyDescent="0.25">
      <c r="P2336" s="10">
        <v>37909</v>
      </c>
      <c r="Q2336">
        <v>9.8268059999999995</v>
      </c>
      <c r="S2336" s="42">
        <f t="shared" ca="1" si="42"/>
        <v>48356</v>
      </c>
      <c r="T2336" s="43">
        <f ca="1">_xll.BInterpol('Base CDI'!$H$4:$H$28,'Base CDI'!$J$4:$J$29,S2336,"Cubic","Extrapolate=Linear","MultiX=Average","Skip=True","Sort=True")</f>
        <v>13.442369692244728</v>
      </c>
      <c r="U2336" s="43">
        <f ca="1">_xll.BInterpol('Base CDI'!$H$4:$H$28,'Base CDI'!$I$4:$I$29,S2336,"Cubic","Extrapolate=Linear","MultiX=Average","Skip=True","Sort=True")</f>
        <v>13.448812030104095</v>
      </c>
    </row>
    <row r="2337" spans="16:21" x14ac:dyDescent="0.25">
      <c r="P2337" s="10">
        <v>37910</v>
      </c>
      <c r="Q2337">
        <v>9.8338339999999995</v>
      </c>
      <c r="S2337" s="42">
        <f t="shared" ca="1" si="42"/>
        <v>48357</v>
      </c>
      <c r="T2337" s="43">
        <f ca="1">_xll.BInterpol('Base CDI'!$H$4:$H$28,'Base CDI'!$J$4:$J$29,S2337,"Cubic","Extrapolate=Linear","MultiX=Average","Skip=True","Sort=True")</f>
        <v>13.442567845461731</v>
      </c>
      <c r="U2337" s="43">
        <f ca="1">_xll.BInterpol('Base CDI'!$H$4:$H$28,'Base CDI'!$I$4:$I$29,S2337,"Cubic","Extrapolate=Linear","MultiX=Average","Skip=True","Sort=True")</f>
        <v>13.449006880949604</v>
      </c>
    </row>
    <row r="2338" spans="16:21" x14ac:dyDescent="0.25">
      <c r="P2338" s="10">
        <v>37911</v>
      </c>
      <c r="Q2338">
        <v>9.8408689999999996</v>
      </c>
      <c r="S2338" s="42">
        <f t="shared" ca="1" si="42"/>
        <v>48358</v>
      </c>
      <c r="T2338" s="43">
        <f ca="1">_xll.BInterpol('Base CDI'!$H$4:$H$28,'Base CDI'!$J$4:$J$29,S2338,"Cubic","Extrapolate=Linear","MultiX=Average","Skip=True","Sort=True")</f>
        <v>13.442765687638886</v>
      </c>
      <c r="U2338" s="43">
        <f ca="1">_xll.BInterpol('Base CDI'!$H$4:$H$28,'Base CDI'!$I$4:$I$29,S2338,"Cubic","Extrapolate=Linear","MultiX=Average","Skip=True","Sort=True")</f>
        <v>13.449201409697395</v>
      </c>
    </row>
    <row r="2339" spans="16:21" x14ac:dyDescent="0.25">
      <c r="P2339" s="10">
        <v>37914</v>
      </c>
      <c r="Q2339">
        <v>9.8479139999999994</v>
      </c>
      <c r="S2339" s="42">
        <f t="shared" ca="1" si="42"/>
        <v>48359</v>
      </c>
      <c r="T2339" s="43">
        <f ca="1">_xll.BInterpol('Base CDI'!$H$4:$H$28,'Base CDI'!$J$4:$J$29,S2339,"Cubic","Extrapolate=Linear","MultiX=Average","Skip=True","Sort=True")</f>
        <v>13.442963218647595</v>
      </c>
      <c r="U2339" s="43">
        <f ca="1">_xll.BInterpol('Base CDI'!$H$4:$H$28,'Base CDI'!$I$4:$I$29,S2339,"Cubic","Extrapolate=Linear","MultiX=Average","Skip=True","Sort=True")</f>
        <v>13.4493956165271</v>
      </c>
    </row>
    <row r="2340" spans="16:21" x14ac:dyDescent="0.25">
      <c r="P2340" s="10">
        <v>37915</v>
      </c>
      <c r="Q2340">
        <v>9.8549589999999991</v>
      </c>
      <c r="S2340" s="42">
        <f t="shared" ca="1" si="42"/>
        <v>48360</v>
      </c>
      <c r="T2340" s="43">
        <f ca="1">_xll.BInterpol('Base CDI'!$H$4:$H$28,'Base CDI'!$J$4:$J$29,S2340,"Cubic","Extrapolate=Linear","MultiX=Average","Skip=True","Sort=True")</f>
        <v>13.443160438359257</v>
      </c>
      <c r="U2340" s="43">
        <f ca="1">_xll.BInterpol('Base CDI'!$H$4:$H$28,'Base CDI'!$I$4:$I$29,S2340,"Cubic","Extrapolate=Linear","MultiX=Average","Skip=True","Sort=True")</f>
        <v>13.44958950161835</v>
      </c>
    </row>
    <row r="2341" spans="16:21" x14ac:dyDescent="0.25">
      <c r="P2341" s="10">
        <v>37916</v>
      </c>
      <c r="Q2341">
        <v>9.8620040000000007</v>
      </c>
      <c r="S2341" s="42">
        <f t="shared" ca="1" si="42"/>
        <v>48361</v>
      </c>
      <c r="T2341" s="43">
        <f ca="1">_xll.BInterpol('Base CDI'!$H$4:$H$28,'Base CDI'!$J$4:$J$29,S2341,"Cubic","Extrapolate=Linear","MultiX=Average","Skip=True","Sort=True")</f>
        <v>13.443357346645277</v>
      </c>
      <c r="U2341" s="43">
        <f ca="1">_xll.BInterpol('Base CDI'!$H$4:$H$28,'Base CDI'!$I$4:$I$29,S2341,"Cubic","Extrapolate=Linear","MultiX=Average","Skip=True","Sort=True")</f>
        <v>13.449783065150779</v>
      </c>
    </row>
    <row r="2342" spans="16:21" x14ac:dyDescent="0.25">
      <c r="P2342" s="10">
        <v>37917</v>
      </c>
      <c r="Q2342">
        <v>9.86904</v>
      </c>
      <c r="S2342" s="42">
        <f t="shared" ca="1" si="42"/>
        <v>48362</v>
      </c>
      <c r="T2342" s="43">
        <f ca="1">_xll.BInterpol('Base CDI'!$H$4:$H$28,'Base CDI'!$J$4:$J$29,S2342,"Cubic","Extrapolate=Linear","MultiX=Average","Skip=True","Sort=True")</f>
        <v>13.443553943377053</v>
      </c>
      <c r="U2342" s="43">
        <f ca="1">_xll.BInterpol('Base CDI'!$H$4:$H$28,'Base CDI'!$I$4:$I$29,S2342,"Cubic","Extrapolate=Linear","MultiX=Average","Skip=True","Sort=True")</f>
        <v>13.449976307304016</v>
      </c>
    </row>
    <row r="2343" spans="16:21" x14ac:dyDescent="0.25">
      <c r="P2343" s="10">
        <v>37918</v>
      </c>
      <c r="Q2343">
        <v>9.8757629999999992</v>
      </c>
      <c r="S2343" s="42">
        <f t="shared" ca="1" si="42"/>
        <v>48363</v>
      </c>
      <c r="T2343" s="43">
        <f ca="1">_xll.BInterpol('Base CDI'!$H$4:$H$28,'Base CDI'!$J$4:$J$29,S2343,"Cubic","Extrapolate=Linear","MultiX=Average","Skip=True","Sort=True")</f>
        <v>13.443750228425991</v>
      </c>
      <c r="U2343" s="43">
        <f ca="1">_xll.BInterpol('Base CDI'!$H$4:$H$28,'Base CDI'!$I$4:$I$29,S2343,"Cubic","Extrapolate=Linear","MultiX=Average","Skip=True","Sort=True")</f>
        <v>13.450169228257696</v>
      </c>
    </row>
    <row r="2344" spans="16:21" x14ac:dyDescent="0.25">
      <c r="P2344" s="10">
        <v>37921</v>
      </c>
      <c r="Q2344">
        <v>9.8824830000000006</v>
      </c>
      <c r="S2344" s="42">
        <f t="shared" ca="1" si="42"/>
        <v>48364</v>
      </c>
      <c r="T2344" s="43">
        <f ca="1">_xll.BInterpol('Base CDI'!$H$4:$H$28,'Base CDI'!$J$4:$J$29,S2344,"Cubic","Extrapolate=Linear","MultiX=Average","Skip=True","Sort=True")</f>
        <v>13.443946201663488</v>
      </c>
      <c r="U2344" s="43">
        <f ca="1">_xll.BInterpol('Base CDI'!$H$4:$H$28,'Base CDI'!$I$4:$I$29,S2344,"Cubic","Extrapolate=Linear","MultiX=Average","Skip=True","Sort=True")</f>
        <v>13.450361828191449</v>
      </c>
    </row>
    <row r="2345" spans="16:21" x14ac:dyDescent="0.25">
      <c r="P2345" s="10">
        <v>37922</v>
      </c>
      <c r="Q2345">
        <v>9.8892089999999993</v>
      </c>
      <c r="S2345" s="42">
        <f t="shared" ca="1" si="42"/>
        <v>48365</v>
      </c>
      <c r="T2345" s="43">
        <f ca="1">_xll.BInterpol('Base CDI'!$H$4:$H$28,'Base CDI'!$J$4:$J$29,S2345,"Cubic","Extrapolate=Linear","MultiX=Average","Skip=True","Sort=True")</f>
        <v>13.444141862960947</v>
      </c>
      <c r="U2345" s="43">
        <f ca="1">_xll.BInterpol('Base CDI'!$H$4:$H$28,'Base CDI'!$I$4:$I$29,S2345,"Cubic","Extrapolate=Linear","MultiX=Average","Skip=True","Sort=True")</f>
        <v>13.450554107284907</v>
      </c>
    </row>
    <row r="2346" spans="16:21" x14ac:dyDescent="0.25">
      <c r="P2346" s="10">
        <v>37923</v>
      </c>
      <c r="Q2346">
        <v>9.8959379999999992</v>
      </c>
      <c r="S2346" s="42">
        <f t="shared" ca="1" si="42"/>
        <v>48366</v>
      </c>
      <c r="T2346" s="43">
        <f ca="1">_xll.BInterpol('Base CDI'!$H$4:$H$28,'Base CDI'!$J$4:$J$29,S2346,"Cubic","Extrapolate=Linear","MultiX=Average","Skip=True","Sort=True")</f>
        <v>13.444337212189772</v>
      </c>
      <c r="U2346" s="43">
        <f ca="1">_xll.BInterpol('Base CDI'!$H$4:$H$28,'Base CDI'!$I$4:$I$29,S2346,"Cubic","Extrapolate=Linear","MultiX=Average","Skip=True","Sort=True")</f>
        <v>13.450746065717702</v>
      </c>
    </row>
    <row r="2347" spans="16:21" x14ac:dyDescent="0.25">
      <c r="P2347" s="10">
        <v>37924</v>
      </c>
      <c r="Q2347">
        <v>9.9026859999999992</v>
      </c>
      <c r="S2347" s="42">
        <f t="shared" ca="1" si="42"/>
        <v>48367</v>
      </c>
      <c r="T2347" s="43">
        <f ca="1">_xll.BInterpol('Base CDI'!$H$4:$H$28,'Base CDI'!$J$4:$J$29,S2347,"Cubic","Extrapolate=Linear","MultiX=Average","Skip=True","Sort=True")</f>
        <v>13.444532249221364</v>
      </c>
      <c r="U2347" s="43">
        <f ca="1">_xll.BInterpol('Base CDI'!$H$4:$H$28,'Base CDI'!$I$4:$I$29,S2347,"Cubic","Extrapolate=Linear","MultiX=Average","Skip=True","Sort=True")</f>
        <v>13.450937703669467</v>
      </c>
    </row>
    <row r="2348" spans="16:21" x14ac:dyDescent="0.25">
      <c r="P2348" s="10">
        <v>37925</v>
      </c>
      <c r="Q2348">
        <v>9.9094379999999997</v>
      </c>
      <c r="S2348" s="42">
        <f t="shared" ca="1" si="42"/>
        <v>48368</v>
      </c>
      <c r="T2348" s="43">
        <f ca="1">_xll.BInterpol('Base CDI'!$H$4:$H$28,'Base CDI'!$J$4:$J$29,S2348,"Cubic","Extrapolate=Linear","MultiX=Average","Skip=True","Sort=True")</f>
        <v>13.444726973927121</v>
      </c>
      <c r="U2348" s="43">
        <f ca="1">_xll.BInterpol('Base CDI'!$H$4:$H$28,'Base CDI'!$I$4:$I$29,S2348,"Cubic","Extrapolate=Linear","MultiX=Average","Skip=True","Sort=True")</f>
        <v>13.451129021319833</v>
      </c>
    </row>
    <row r="2349" spans="16:21" x14ac:dyDescent="0.25">
      <c r="P2349" s="10">
        <v>37928</v>
      </c>
      <c r="Q2349">
        <v>9.9161979999999996</v>
      </c>
      <c r="S2349" s="42">
        <f t="shared" ca="1" si="42"/>
        <v>48369</v>
      </c>
      <c r="T2349" s="43">
        <f ca="1">_xll.BInterpol('Base CDI'!$H$4:$H$28,'Base CDI'!$J$4:$J$29,S2349,"Cubic","Extrapolate=Linear","MultiX=Average","Skip=True","Sort=True")</f>
        <v>13.44492138617845</v>
      </c>
      <c r="U2349" s="43">
        <f ca="1">_xll.BInterpol('Base CDI'!$H$4:$H$28,'Base CDI'!$I$4:$I$29,S2349,"Cubic","Extrapolate=Linear","MultiX=Average","Skip=True","Sort=True")</f>
        <v>13.451320018848433</v>
      </c>
    </row>
    <row r="2350" spans="16:21" x14ac:dyDescent="0.25">
      <c r="P2350" s="10">
        <v>37929</v>
      </c>
      <c r="Q2350">
        <v>9.9229590000000005</v>
      </c>
      <c r="S2350" s="42">
        <f t="shared" ca="1" si="42"/>
        <v>48370</v>
      </c>
      <c r="T2350" s="43">
        <f ca="1">_xll.BInterpol('Base CDI'!$H$4:$H$28,'Base CDI'!$J$4:$J$29,S2350,"Cubic","Extrapolate=Linear","MultiX=Average","Skip=True","Sort=True")</f>
        <v>13.445115485846749</v>
      </c>
      <c r="U2350" s="43">
        <f ca="1">_xll.BInterpol('Base CDI'!$H$4:$H$28,'Base CDI'!$I$4:$I$29,S2350,"Cubic","Extrapolate=Linear","MultiX=Average","Skip=True","Sort=True")</f>
        <v>13.451510696434896</v>
      </c>
    </row>
    <row r="2351" spans="16:21" x14ac:dyDescent="0.25">
      <c r="P2351" s="10">
        <v>37930</v>
      </c>
      <c r="Q2351">
        <v>9.929729</v>
      </c>
      <c r="S2351" s="42">
        <f t="shared" ca="1" si="42"/>
        <v>48371</v>
      </c>
      <c r="T2351" s="43">
        <f ca="1">_xll.BInterpol('Base CDI'!$H$4:$H$28,'Base CDI'!$J$4:$J$29,S2351,"Cubic","Extrapolate=Linear","MultiX=Average","Skip=True","Sort=True")</f>
        <v>13.445309272803421</v>
      </c>
      <c r="U2351" s="43">
        <f ca="1">_xll.BInterpol('Base CDI'!$H$4:$H$28,'Base CDI'!$I$4:$I$29,S2351,"Cubic","Extrapolate=Linear","MultiX=Average","Skip=True","Sort=True")</f>
        <v>13.451701054258859</v>
      </c>
    </row>
    <row r="2352" spans="16:21" x14ac:dyDescent="0.25">
      <c r="P2352" s="10">
        <v>37931</v>
      </c>
      <c r="Q2352">
        <v>9.9365050000000004</v>
      </c>
      <c r="S2352" s="42">
        <f t="shared" ca="1" si="42"/>
        <v>48372</v>
      </c>
      <c r="T2352" s="43">
        <f ca="1">_xll.BInterpol('Base CDI'!$H$4:$H$28,'Base CDI'!$J$4:$J$29,S2352,"Cubic","Extrapolate=Linear","MultiX=Average","Skip=True","Sort=True")</f>
        <v>13.445502746919866</v>
      </c>
      <c r="U2352" s="43">
        <f ca="1">_xll.BInterpol('Base CDI'!$H$4:$H$28,'Base CDI'!$I$4:$I$29,S2352,"Cubic","Extrapolate=Linear","MultiX=Average","Skip=True","Sort=True")</f>
        <v>13.451891092499949</v>
      </c>
    </row>
    <row r="2353" spans="16:21" x14ac:dyDescent="0.25">
      <c r="P2353" s="10">
        <v>37932</v>
      </c>
      <c r="Q2353">
        <v>9.9432869999999998</v>
      </c>
      <c r="S2353" s="42">
        <f t="shared" ca="1" si="42"/>
        <v>48373</v>
      </c>
      <c r="T2353" s="43">
        <f ca="1">_xll.BInterpol('Base CDI'!$H$4:$H$28,'Base CDI'!$J$4:$J$29,S2353,"Cubic","Extrapolate=Linear","MultiX=Average","Skip=True","Sort=True")</f>
        <v>13.445695908067488</v>
      </c>
      <c r="U2353" s="43">
        <f ca="1">_xll.BInterpol('Base CDI'!$H$4:$H$28,'Base CDI'!$I$4:$I$29,S2353,"Cubic","Extrapolate=Linear","MultiX=Average","Skip=True","Sort=True")</f>
        <v>13.452080811337801</v>
      </c>
    </row>
    <row r="2354" spans="16:21" x14ac:dyDescent="0.25">
      <c r="P2354" s="10">
        <v>37935</v>
      </c>
      <c r="Q2354">
        <v>9.9500700000000002</v>
      </c>
      <c r="S2354" s="42">
        <f t="shared" ca="1" si="42"/>
        <v>48374</v>
      </c>
      <c r="T2354" s="43">
        <f ca="1">_xll.BInterpol('Base CDI'!$H$4:$H$28,'Base CDI'!$J$4:$J$29,S2354,"Cubic","Extrapolate=Linear","MultiX=Average","Skip=True","Sort=True")</f>
        <v>13.445888756117688</v>
      </c>
      <c r="U2354" s="43">
        <f ca="1">_xll.BInterpol('Base CDI'!$H$4:$H$28,'Base CDI'!$I$4:$I$29,S2354,"Cubic","Extrapolate=Linear","MultiX=Average","Skip=True","Sort=True")</f>
        <v>13.452270210952046</v>
      </c>
    </row>
    <row r="2355" spans="16:21" x14ac:dyDescent="0.25">
      <c r="P2355" s="10">
        <v>37936</v>
      </c>
      <c r="Q2355">
        <v>9.9568580000000004</v>
      </c>
      <c r="S2355" s="42">
        <f t="shared" ca="1" si="42"/>
        <v>48375</v>
      </c>
      <c r="T2355" s="43">
        <f ca="1">_xll.BInterpol('Base CDI'!$H$4:$H$28,'Base CDI'!$J$4:$J$29,S2355,"Cubic","Extrapolate=Linear","MultiX=Average","Skip=True","Sort=True")</f>
        <v>13.446081290941866</v>
      </c>
      <c r="U2355" s="43">
        <f ca="1">_xll.BInterpol('Base CDI'!$H$4:$H$28,'Base CDI'!$I$4:$I$29,S2355,"Cubic","Extrapolate=Linear","MultiX=Average","Skip=True","Sort=True")</f>
        <v>13.452459291522315</v>
      </c>
    </row>
    <row r="2356" spans="16:21" x14ac:dyDescent="0.25">
      <c r="P2356" s="10">
        <v>37937</v>
      </c>
      <c r="Q2356">
        <v>9.9636510000000005</v>
      </c>
      <c r="S2356" s="42">
        <f t="shared" ca="1" si="42"/>
        <v>48376</v>
      </c>
      <c r="T2356" s="43">
        <f ca="1">_xll.BInterpol('Base CDI'!$H$4:$H$28,'Base CDI'!$J$4:$J$29,S2356,"Cubic","Extrapolate=Linear","MultiX=Average","Skip=True","Sort=True")</f>
        <v>13.446273512411425</v>
      </c>
      <c r="U2356" s="43">
        <f ca="1">_xll.BInterpol('Base CDI'!$H$4:$H$28,'Base CDI'!$I$4:$I$29,S2356,"Cubic","Extrapolate=Linear","MultiX=Average","Skip=True","Sort=True")</f>
        <v>13.452648053228243</v>
      </c>
    </row>
    <row r="2357" spans="16:21" x14ac:dyDescent="0.25">
      <c r="P2357" s="10">
        <v>37938</v>
      </c>
      <c r="Q2357">
        <v>9.9704499999999996</v>
      </c>
      <c r="S2357" s="42">
        <f t="shared" ca="1" si="42"/>
        <v>48377</v>
      </c>
      <c r="T2357" s="43">
        <f ca="1">_xll.BInterpol('Base CDI'!$H$4:$H$28,'Base CDI'!$J$4:$J$29,S2357,"Cubic","Extrapolate=Linear","MultiX=Average","Skip=True","Sort=True")</f>
        <v>13.446465420397766</v>
      </c>
      <c r="U2357" s="43">
        <f ca="1">_xll.BInterpol('Base CDI'!$H$4:$H$28,'Base CDI'!$I$4:$I$29,S2357,"Cubic","Extrapolate=Linear","MultiX=Average","Skip=True","Sort=True")</f>
        <v>13.452836496249457</v>
      </c>
    </row>
    <row r="2358" spans="16:21" x14ac:dyDescent="0.25">
      <c r="P2358" s="10">
        <v>37939</v>
      </c>
      <c r="Q2358">
        <v>9.9772560000000006</v>
      </c>
      <c r="S2358" s="42">
        <f t="shared" ca="1" si="42"/>
        <v>48378</v>
      </c>
      <c r="T2358" s="43">
        <f ca="1">_xll.BInterpol('Base CDI'!$H$4:$H$28,'Base CDI'!$J$4:$J$29,S2358,"Cubic","Extrapolate=Linear","MultiX=Average","Skip=True","Sort=True")</f>
        <v>13.446657014772292</v>
      </c>
      <c r="U2358" s="43">
        <f ca="1">_xll.BInterpol('Base CDI'!$H$4:$H$28,'Base CDI'!$I$4:$I$29,S2358,"Cubic","Extrapolate=Linear","MultiX=Average","Skip=True","Sort=True")</f>
        <v>13.453024620765595</v>
      </c>
    </row>
    <row r="2359" spans="16:21" x14ac:dyDescent="0.25">
      <c r="P2359" s="10">
        <v>37942</v>
      </c>
      <c r="Q2359">
        <v>9.9840649999999993</v>
      </c>
      <c r="S2359" s="42">
        <f t="shared" ca="1" si="42"/>
        <v>48379</v>
      </c>
      <c r="T2359" s="43">
        <f ca="1">_xll.BInterpol('Base CDI'!$H$4:$H$28,'Base CDI'!$J$4:$J$29,S2359,"Cubic","Extrapolate=Linear","MultiX=Average","Skip=True","Sort=True")</f>
        <v>13.446848295406403</v>
      </c>
      <c r="U2359" s="43">
        <f ca="1">_xll.BInterpol('Base CDI'!$H$4:$H$28,'Base CDI'!$I$4:$I$29,S2359,"Cubic","Extrapolate=Linear","MultiX=Average","Skip=True","Sort=True")</f>
        <v>13.453212426956282</v>
      </c>
    </row>
    <row r="2360" spans="16:21" x14ac:dyDescent="0.25">
      <c r="P2360" s="10">
        <v>37943</v>
      </c>
      <c r="Q2360">
        <v>9.9908789999999996</v>
      </c>
      <c r="S2360" s="42">
        <f t="shared" ca="1" si="42"/>
        <v>48380</v>
      </c>
      <c r="T2360" s="43">
        <f ca="1">_xll.BInterpol('Base CDI'!$H$4:$H$28,'Base CDI'!$J$4:$J$29,S2360,"Cubic","Extrapolate=Linear","MultiX=Average","Skip=True","Sort=True")</f>
        <v>13.447039262171502</v>
      </c>
      <c r="U2360" s="43">
        <f ca="1">_xll.BInterpol('Base CDI'!$H$4:$H$28,'Base CDI'!$I$4:$I$29,S2360,"Cubic","Extrapolate=Linear","MultiX=Average","Skip=True","Sort=True")</f>
        <v>13.453399915001157</v>
      </c>
    </row>
    <row r="2361" spans="16:21" x14ac:dyDescent="0.25">
      <c r="P2361" s="10">
        <v>37944</v>
      </c>
      <c r="Q2361">
        <v>9.9976950000000002</v>
      </c>
      <c r="S2361" s="42">
        <f t="shared" ca="1" si="42"/>
        <v>48381</v>
      </c>
      <c r="T2361" s="43">
        <f ca="1">_xll.BInterpol('Base CDI'!$H$4:$H$28,'Base CDI'!$J$4:$J$29,S2361,"Cubic","Extrapolate=Linear","MultiX=Average","Skip=True","Sort=True")</f>
        <v>13.44722991493899</v>
      </c>
      <c r="U2361" s="43">
        <f ca="1">_xll.BInterpol('Base CDI'!$H$4:$H$28,'Base CDI'!$I$4:$I$29,S2361,"Cubic","Extrapolate=Linear","MultiX=Average","Skip=True","Sort=True")</f>
        <v>13.453587085079848</v>
      </c>
    </row>
    <row r="2362" spans="16:21" x14ac:dyDescent="0.25">
      <c r="P2362" s="10">
        <v>37945</v>
      </c>
      <c r="Q2362">
        <v>10.00451</v>
      </c>
      <c r="S2362" s="42">
        <f t="shared" ca="1" si="42"/>
        <v>48382</v>
      </c>
      <c r="T2362" s="43">
        <f ca="1">_xll.BInterpol('Base CDI'!$H$4:$H$28,'Base CDI'!$J$4:$J$29,S2362,"Cubic","Extrapolate=Linear","MultiX=Average","Skip=True","Sort=True")</f>
        <v>13.447420253580267</v>
      </c>
      <c r="U2362" s="43">
        <f ca="1">_xll.BInterpol('Base CDI'!$H$4:$H$28,'Base CDI'!$I$4:$I$29,S2362,"Cubic","Extrapolate=Linear","MultiX=Average","Skip=True","Sort=True")</f>
        <v>13.453773937371986</v>
      </c>
    </row>
    <row r="2363" spans="16:21" x14ac:dyDescent="0.25">
      <c r="P2363" s="10">
        <v>37946</v>
      </c>
      <c r="Q2363">
        <v>10.01084</v>
      </c>
      <c r="S2363" s="42">
        <f t="shared" ca="1" si="42"/>
        <v>48383</v>
      </c>
      <c r="T2363" s="43">
        <f ca="1">_xll.BInterpol('Base CDI'!$H$4:$H$28,'Base CDI'!$J$4:$J$29,S2363,"Cubic","Extrapolate=Linear","MultiX=Average","Skip=True","Sort=True")</f>
        <v>13.447610277966739</v>
      </c>
      <c r="U2363" s="43">
        <f ca="1">_xll.BInterpol('Base CDI'!$H$4:$H$28,'Base CDI'!$I$4:$I$29,S2363,"Cubic","Extrapolate=Linear","MultiX=Average","Skip=True","Sort=True")</f>
        <v>13.453960472057206</v>
      </c>
    </row>
    <row r="2364" spans="16:21" x14ac:dyDescent="0.25">
      <c r="P2364" s="10">
        <v>37949</v>
      </c>
      <c r="Q2364">
        <v>10.01718</v>
      </c>
      <c r="S2364" s="42">
        <f t="shared" ca="1" si="42"/>
        <v>48384</v>
      </c>
      <c r="T2364" s="43">
        <f ca="1">_xll.BInterpol('Base CDI'!$H$4:$H$28,'Base CDI'!$J$4:$J$29,S2364,"Cubic","Extrapolate=Linear","MultiX=Average","Skip=True","Sort=True")</f>
        <v>13.447799987969804</v>
      </c>
      <c r="U2364" s="43">
        <f ca="1">_xll.BInterpol('Base CDI'!$H$4:$H$28,'Base CDI'!$I$4:$I$29,S2364,"Cubic","Extrapolate=Linear","MultiX=Average","Skip=True","Sort=True")</f>
        <v>13.454146689315138</v>
      </c>
    </row>
    <row r="2365" spans="16:21" x14ac:dyDescent="0.25">
      <c r="P2365" s="10">
        <v>37950</v>
      </c>
      <c r="Q2365">
        <v>10.02352</v>
      </c>
      <c r="S2365" s="42">
        <f t="shared" ca="1" si="42"/>
        <v>48385</v>
      </c>
      <c r="T2365" s="43">
        <f ca="1">_xll.BInterpol('Base CDI'!$H$4:$H$28,'Base CDI'!$J$4:$J$29,S2365,"Cubic","Extrapolate=Linear","MultiX=Average","Skip=True","Sort=True")</f>
        <v>13.447989383460863</v>
      </c>
      <c r="U2365" s="43">
        <f ca="1">_xll.BInterpol('Base CDI'!$H$4:$H$28,'Base CDI'!$I$4:$I$29,S2365,"Cubic","Extrapolate=Linear","MultiX=Average","Skip=True","Sort=True")</f>
        <v>13.454332589325414</v>
      </c>
    </row>
    <row r="2366" spans="16:21" x14ac:dyDescent="0.25">
      <c r="P2366" s="10">
        <v>37951</v>
      </c>
      <c r="Q2366">
        <v>10.029859999999999</v>
      </c>
      <c r="S2366" s="42">
        <f t="shared" ca="1" si="42"/>
        <v>48386</v>
      </c>
      <c r="T2366" s="43">
        <f ca="1">_xll.BInterpol('Base CDI'!$H$4:$H$28,'Base CDI'!$J$4:$J$29,S2366,"Cubic","Extrapolate=Linear","MultiX=Average","Skip=True","Sort=True")</f>
        <v>13.448178464311319</v>
      </c>
      <c r="U2366" s="43">
        <f ca="1">_xll.BInterpol('Base CDI'!$H$4:$H$28,'Base CDI'!$I$4:$I$29,S2366,"Cubic","Extrapolate=Linear","MultiX=Average","Skip=True","Sort=True")</f>
        <v>13.454518172267667</v>
      </c>
    </row>
    <row r="2367" spans="16:21" x14ac:dyDescent="0.25">
      <c r="P2367" s="10">
        <v>37952</v>
      </c>
      <c r="Q2367">
        <v>10.036199999999999</v>
      </c>
      <c r="S2367" s="42">
        <f t="shared" ca="1" si="42"/>
        <v>48387</v>
      </c>
      <c r="T2367" s="43">
        <f ca="1">_xll.BInterpol('Base CDI'!$H$4:$H$28,'Base CDI'!$J$4:$J$29,S2367,"Cubic","Extrapolate=Linear","MultiX=Average","Skip=True","Sort=True")</f>
        <v>13.448367230392575</v>
      </c>
      <c r="U2367" s="43">
        <f ca="1">_xll.BInterpol('Base CDI'!$H$4:$H$28,'Base CDI'!$I$4:$I$29,S2367,"Cubic","Extrapolate=Linear","MultiX=Average","Skip=True","Sort=True")</f>
        <v>13.454703438321529</v>
      </c>
    </row>
    <row r="2368" spans="16:21" x14ac:dyDescent="0.25">
      <c r="P2368" s="10">
        <v>37953</v>
      </c>
      <c r="Q2368">
        <v>10.042540000000001</v>
      </c>
      <c r="S2368" s="42">
        <f t="shared" ca="1" si="42"/>
        <v>48388</v>
      </c>
      <c r="T2368" s="43">
        <f ca="1">_xll.BInterpol('Base CDI'!$H$4:$H$28,'Base CDI'!$J$4:$J$29,S2368,"Cubic","Extrapolate=Linear","MultiX=Average","Skip=True","Sort=True")</f>
        <v>13.448555681576032</v>
      </c>
      <c r="U2368" s="43">
        <f ca="1">_xll.BInterpol('Base CDI'!$H$4:$H$28,'Base CDI'!$I$4:$I$29,S2368,"Cubic","Extrapolate=Linear","MultiX=Average","Skip=True","Sort=True")</f>
        <v>13.454888387666632</v>
      </c>
    </row>
    <row r="2369" spans="16:21" x14ac:dyDescent="0.25">
      <c r="P2369" s="10">
        <v>37956</v>
      </c>
      <c r="Q2369">
        <v>10.04889</v>
      </c>
      <c r="S2369" s="42">
        <f t="shared" ca="1" si="42"/>
        <v>48389</v>
      </c>
      <c r="T2369" s="43">
        <f ca="1">_xll.BInterpol('Base CDI'!$H$4:$H$28,'Base CDI'!$J$4:$J$29,S2369,"Cubic","Extrapolate=Linear","MultiX=Average","Skip=True","Sort=True")</f>
        <v>13.448743817733089</v>
      </c>
      <c r="U2369" s="43">
        <f ca="1">_xll.BInterpol('Base CDI'!$H$4:$H$28,'Base CDI'!$I$4:$I$29,S2369,"Cubic","Extrapolate=Linear","MultiX=Average","Skip=True","Sort=True")</f>
        <v>13.455073020482605</v>
      </c>
    </row>
    <row r="2370" spans="16:21" x14ac:dyDescent="0.25">
      <c r="P2370" s="10">
        <v>37957</v>
      </c>
      <c r="Q2370">
        <v>10.05523</v>
      </c>
      <c r="S2370" s="42">
        <f t="shared" ca="1" si="42"/>
        <v>48390</v>
      </c>
      <c r="T2370" s="43">
        <f ca="1">_xll.BInterpol('Base CDI'!$H$4:$H$28,'Base CDI'!$J$4:$J$29,S2370,"Cubic","Extrapolate=Linear","MultiX=Average","Skip=True","Sort=True")</f>
        <v>13.448931638735152</v>
      </c>
      <c r="U2370" s="43">
        <f ca="1">_xll.BInterpol('Base CDI'!$H$4:$H$28,'Base CDI'!$I$4:$I$29,S2370,"Cubic","Extrapolate=Linear","MultiX=Average","Skip=True","Sort=True")</f>
        <v>13.455257336949083</v>
      </c>
    </row>
    <row r="2371" spans="16:21" x14ac:dyDescent="0.25">
      <c r="P2371" s="10">
        <v>37958</v>
      </c>
      <c r="Q2371">
        <v>10.06157</v>
      </c>
      <c r="S2371" s="42">
        <f t="shared" ca="1" si="42"/>
        <v>48391</v>
      </c>
      <c r="T2371" s="43">
        <f ca="1">_xll.BInterpol('Base CDI'!$H$4:$H$28,'Base CDI'!$J$4:$J$29,S2371,"Cubic","Extrapolate=Linear","MultiX=Average","Skip=True","Sort=True")</f>
        <v>13.449119144453618</v>
      </c>
      <c r="U2371" s="43">
        <f ca="1">_xll.BInterpol('Base CDI'!$H$4:$H$28,'Base CDI'!$I$4:$I$29,S2371,"Cubic","Extrapolate=Linear","MultiX=Average","Skip=True","Sort=True")</f>
        <v>13.455441337245697</v>
      </c>
    </row>
    <row r="2372" spans="16:21" x14ac:dyDescent="0.25">
      <c r="P2372" s="10">
        <v>37959</v>
      </c>
      <c r="Q2372">
        <v>10.067909999999999</v>
      </c>
      <c r="S2372" s="42">
        <f t="shared" ca="1" si="42"/>
        <v>48392</v>
      </c>
      <c r="T2372" s="43">
        <f ca="1">_xll.BInterpol('Base CDI'!$H$4:$H$28,'Base CDI'!$J$4:$J$29,S2372,"Cubic","Extrapolate=Linear","MultiX=Average","Skip=True","Sort=True")</f>
        <v>13.449306334759893</v>
      </c>
      <c r="U2372" s="43">
        <f ca="1">_xll.BInterpol('Base CDI'!$H$4:$H$28,'Base CDI'!$I$4:$I$29,S2372,"Cubic","Extrapolate=Linear","MultiX=Average","Skip=True","Sort=True")</f>
        <v>13.455625021552081</v>
      </c>
    </row>
    <row r="2373" spans="16:21" x14ac:dyDescent="0.25">
      <c r="P2373" s="10">
        <v>37960</v>
      </c>
      <c r="Q2373">
        <v>10.074260000000001</v>
      </c>
      <c r="S2373" s="42">
        <f t="shared" ca="1" si="42"/>
        <v>48393</v>
      </c>
      <c r="T2373" s="43">
        <f ca="1">_xll.BInterpol('Base CDI'!$H$4:$H$28,'Base CDI'!$J$4:$J$29,S2373,"Cubic","Extrapolate=Linear","MultiX=Average","Skip=True","Sort=True")</f>
        <v>13.449493209525375</v>
      </c>
      <c r="U2373" s="43">
        <f ca="1">_xll.BInterpol('Base CDI'!$H$4:$H$28,'Base CDI'!$I$4:$I$29,S2373,"Cubic","Extrapolate=Linear","MultiX=Average","Skip=True","Sort=True")</f>
        <v>13.455808390047862</v>
      </c>
    </row>
    <row r="2374" spans="16:21" x14ac:dyDescent="0.25">
      <c r="P2374" s="10">
        <v>37963</v>
      </c>
      <c r="Q2374">
        <v>10.08061</v>
      </c>
      <c r="S2374" s="42">
        <f t="shared" ca="1" si="42"/>
        <v>48394</v>
      </c>
      <c r="T2374" s="43">
        <f ca="1">_xll.BInterpol('Base CDI'!$H$4:$H$28,'Base CDI'!$J$4:$J$29,S2374,"Cubic","Extrapolate=Linear","MultiX=Average","Skip=True","Sort=True")</f>
        <v>13.449679768621468</v>
      </c>
      <c r="U2374" s="43">
        <f ca="1">_xll.BInterpol('Base CDI'!$H$4:$H$28,'Base CDI'!$I$4:$I$29,S2374,"Cubic","Extrapolate=Linear","MultiX=Average","Skip=True","Sort=True")</f>
        <v>13.455991442912676</v>
      </c>
    </row>
    <row r="2375" spans="16:21" x14ac:dyDescent="0.25">
      <c r="P2375" s="10">
        <v>37964</v>
      </c>
      <c r="Q2375">
        <v>10.086980000000001</v>
      </c>
      <c r="S2375" s="42">
        <f t="shared" ca="1" si="42"/>
        <v>48395</v>
      </c>
      <c r="T2375" s="43">
        <f ca="1">_xll.BInterpol('Base CDI'!$H$4:$H$28,'Base CDI'!$J$4:$J$29,S2375,"Cubic","Extrapolate=Linear","MultiX=Average","Skip=True","Sort=True")</f>
        <v>13.449866011919573</v>
      </c>
      <c r="U2375" s="43">
        <f ca="1">_xll.BInterpol('Base CDI'!$H$4:$H$28,'Base CDI'!$I$4:$I$29,S2375,"Cubic","Extrapolate=Linear","MultiX=Average","Skip=True","Sort=True")</f>
        <v>13.456174180326155</v>
      </c>
    </row>
    <row r="2376" spans="16:21" x14ac:dyDescent="0.25">
      <c r="P2376" s="10">
        <v>37965</v>
      </c>
      <c r="Q2376">
        <v>10.09334</v>
      </c>
      <c r="S2376" s="42">
        <f t="shared" ca="1" si="42"/>
        <v>48396</v>
      </c>
      <c r="T2376" s="43">
        <f ca="1">_xll.BInterpol('Base CDI'!$H$4:$H$28,'Base CDI'!$J$4:$J$29,S2376,"Cubic","Extrapolate=Linear","MultiX=Average","Skip=True","Sort=True")</f>
        <v>13.450051939291091</v>
      </c>
      <c r="U2376" s="43">
        <f ca="1">_xll.BInterpol('Base CDI'!$H$4:$H$28,'Base CDI'!$I$4:$I$29,S2376,"Cubic","Extrapolate=Linear","MultiX=Average","Skip=True","Sort=True")</f>
        <v>13.456356602467929</v>
      </c>
    </row>
    <row r="2377" spans="16:21" x14ac:dyDescent="0.25">
      <c r="P2377" s="10">
        <v>37966</v>
      </c>
      <c r="Q2377">
        <v>10.09971</v>
      </c>
      <c r="S2377" s="42">
        <f t="shared" ca="1" si="42"/>
        <v>48397</v>
      </c>
      <c r="T2377" s="43">
        <f ca="1">_xll.BInterpol('Base CDI'!$H$4:$H$28,'Base CDI'!$J$4:$J$29,S2377,"Cubic","Extrapolate=Linear","MultiX=Average","Skip=True","Sort=True")</f>
        <v>13.450237550607426</v>
      </c>
      <c r="U2377" s="43">
        <f ca="1">_xll.BInterpol('Base CDI'!$H$4:$H$28,'Base CDI'!$I$4:$I$29,S2377,"Cubic","Extrapolate=Linear","MultiX=Average","Skip=True","Sort=True")</f>
        <v>13.456538709517632</v>
      </c>
    </row>
    <row r="2378" spans="16:21" x14ac:dyDescent="0.25">
      <c r="P2378" s="10">
        <v>37967</v>
      </c>
      <c r="Q2378">
        <v>10.106070000000001</v>
      </c>
      <c r="S2378" s="42">
        <f t="shared" ca="1" si="42"/>
        <v>48398</v>
      </c>
      <c r="T2378" s="43">
        <f ca="1">_xll.BInterpol('Base CDI'!$H$4:$H$28,'Base CDI'!$J$4:$J$29,S2378,"Cubic","Extrapolate=Linear","MultiX=Average","Skip=True","Sort=True")</f>
        <v>13.450422845739975</v>
      </c>
      <c r="U2378" s="43">
        <f ca="1">_xll.BInterpol('Base CDI'!$H$4:$H$28,'Base CDI'!$I$4:$I$29,S2378,"Cubic","Extrapolate=Linear","MultiX=Average","Skip=True","Sort=True")</f>
        <v>13.456720501654894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3">S2378+1</f>
        <v>48399</v>
      </c>
      <c r="T2379" s="43">
        <f ca="1">_xll.BInterpol('Base CDI'!$H$4:$H$28,'Base CDI'!$J$4:$J$29,S2379,"Cubic","Extrapolate=Linear","MultiX=Average","Skip=True","Sort=True")</f>
        <v>13.450607824560144</v>
      </c>
      <c r="U2379" s="43">
        <f ca="1">_xll.BInterpol('Base CDI'!$H$4:$H$28,'Base CDI'!$I$4:$I$29,S2379,"Cubic","Extrapolate=Linear","MultiX=Average","Skip=True","Sort=True")</f>
        <v>13.456901979059349</v>
      </c>
    </row>
    <row r="2380" spans="16:21" x14ac:dyDescent="0.25">
      <c r="P2380" s="10">
        <v>37971</v>
      </c>
      <c r="Q2380">
        <v>10.11881</v>
      </c>
      <c r="S2380" s="42">
        <f t="shared" ca="1" si="43"/>
        <v>48400</v>
      </c>
      <c r="T2380" s="43">
        <f ca="1">_xll.BInterpol('Base CDI'!$H$4:$H$28,'Base CDI'!$J$4:$J$29,S2380,"Cubic","Extrapolate=Linear","MultiX=Average","Skip=True","Sort=True")</f>
        <v>13.450792486939333</v>
      </c>
      <c r="U2380" s="43">
        <f ca="1">_xll.BInterpol('Base CDI'!$H$4:$H$28,'Base CDI'!$I$4:$I$29,S2380,"Cubic","Extrapolate=Linear","MultiX=Average","Skip=True","Sort=True")</f>
        <v>13.457083141910626</v>
      </c>
    </row>
    <row r="2381" spans="16:21" x14ac:dyDescent="0.25">
      <c r="P2381" s="10">
        <v>37972</v>
      </c>
      <c r="Q2381">
        <v>10.12518</v>
      </c>
      <c r="S2381" s="42">
        <f t="shared" ca="1" si="43"/>
        <v>48401</v>
      </c>
      <c r="T2381" s="43">
        <f ca="1">_xll.BInterpol('Base CDI'!$H$4:$H$28,'Base CDI'!$J$4:$J$29,S2381,"Cubic","Extrapolate=Linear","MultiX=Average","Skip=True","Sort=True")</f>
        <v>13.450976832748943</v>
      </c>
      <c r="U2381" s="43">
        <f ca="1">_xll.BInterpol('Base CDI'!$H$4:$H$28,'Base CDI'!$I$4:$I$29,S2381,"Cubic","Extrapolate=Linear","MultiX=Average","Skip=True","Sort=True")</f>
        <v>13.457263990388359</v>
      </c>
    </row>
    <row r="2382" spans="16:21" x14ac:dyDescent="0.25">
      <c r="P2382" s="10">
        <v>37973</v>
      </c>
      <c r="Q2382">
        <v>10.131550000000001</v>
      </c>
      <c r="S2382" s="42">
        <f t="shared" ca="1" si="43"/>
        <v>48402</v>
      </c>
      <c r="T2382" s="43">
        <f ca="1">_xll.BInterpol('Base CDI'!$H$4:$H$28,'Base CDI'!$J$4:$J$29,S2382,"Cubic","Extrapolate=Linear","MultiX=Average","Skip=True","Sort=True")</f>
        <v>13.451160861860377</v>
      </c>
      <c r="U2382" s="43">
        <f ca="1">_xll.BInterpol('Base CDI'!$H$4:$H$28,'Base CDI'!$I$4:$I$29,S2382,"Cubic","Extrapolate=Linear","MultiX=Average","Skip=True","Sort=True")</f>
        <v>13.45744452467218</v>
      </c>
    </row>
    <row r="2383" spans="16:21" x14ac:dyDescent="0.25">
      <c r="P2383" s="10">
        <v>37974</v>
      </c>
      <c r="Q2383">
        <v>10.137589999999999</v>
      </c>
      <c r="S2383" s="42">
        <f t="shared" ca="1" si="43"/>
        <v>48403</v>
      </c>
      <c r="T2383" s="43">
        <f ca="1">_xll.BInterpol('Base CDI'!$H$4:$H$28,'Base CDI'!$J$4:$J$29,S2383,"Cubic","Extrapolate=Linear","MultiX=Average","Skip=True","Sort=True")</f>
        <v>13.451344574145034</v>
      </c>
      <c r="U2383" s="43">
        <f ca="1">_xll.BInterpol('Base CDI'!$H$4:$H$28,'Base CDI'!$I$4:$I$29,S2383,"Cubic","Extrapolate=Linear","MultiX=Average","Skip=True","Sort=True")</f>
        <v>13.457624744941722</v>
      </c>
    </row>
    <row r="2384" spans="16:21" x14ac:dyDescent="0.25">
      <c r="P2384" s="10">
        <v>37977</v>
      </c>
      <c r="Q2384">
        <v>10.14364</v>
      </c>
      <c r="S2384" s="42">
        <f t="shared" ca="1" si="43"/>
        <v>48404</v>
      </c>
      <c r="T2384" s="43">
        <f ca="1">_xll.BInterpol('Base CDI'!$H$4:$H$28,'Base CDI'!$J$4:$J$29,S2384,"Cubic","Extrapolate=Linear","MultiX=Average","Skip=True","Sort=True")</f>
        <v>13.45152796947432</v>
      </c>
      <c r="U2384" s="43">
        <f ca="1">_xll.BInterpol('Base CDI'!$H$4:$H$28,'Base CDI'!$I$4:$I$29,S2384,"Cubic","Extrapolate=Linear","MultiX=Average","Skip=True","Sort=True")</f>
        <v>13.457804651376614</v>
      </c>
    </row>
    <row r="2385" spans="16:21" x14ac:dyDescent="0.25">
      <c r="P2385" s="10">
        <v>37978</v>
      </c>
      <c r="Q2385">
        <v>10.149699999999999</v>
      </c>
      <c r="S2385" s="42">
        <f t="shared" ca="1" si="43"/>
        <v>48405</v>
      </c>
      <c r="T2385" s="43">
        <f ca="1">_xll.BInterpol('Base CDI'!$H$4:$H$28,'Base CDI'!$J$4:$J$29,S2385,"Cubic","Extrapolate=Linear","MultiX=Average","Skip=True","Sort=True")</f>
        <v>13.451711047719634</v>
      </c>
      <c r="U2385" s="43">
        <f ca="1">_xll.BInterpol('Base CDI'!$H$4:$H$28,'Base CDI'!$I$4:$I$29,S2385,"Cubic","Extrapolate=Linear","MultiX=Average","Skip=True","Sort=True")</f>
        <v>13.457984244156489</v>
      </c>
    </row>
    <row r="2386" spans="16:21" x14ac:dyDescent="0.25">
      <c r="P2386" s="10">
        <v>37979</v>
      </c>
      <c r="Q2386">
        <v>10.155760000000001</v>
      </c>
      <c r="S2386" s="42">
        <f t="shared" ca="1" si="43"/>
        <v>48406</v>
      </c>
      <c r="T2386" s="43">
        <f ca="1">_xll.BInterpol('Base CDI'!$H$4:$H$28,'Base CDI'!$J$4:$J$29,S2386,"Cubic","Extrapolate=Linear","MultiX=Average","Skip=True","Sort=True")</f>
        <v>13.451893808752377</v>
      </c>
      <c r="U2386" s="43">
        <f ca="1">_xll.BInterpol('Base CDI'!$H$4:$H$28,'Base CDI'!$I$4:$I$29,S2386,"Cubic","Extrapolate=Linear","MultiX=Average","Skip=True","Sort=True")</f>
        <v>13.45816352346098</v>
      </c>
    </row>
    <row r="2387" spans="16:21" x14ac:dyDescent="0.25">
      <c r="P2387" s="10">
        <v>37981</v>
      </c>
      <c r="Q2387">
        <v>10.16183</v>
      </c>
      <c r="S2387" s="42">
        <f t="shared" ca="1" si="43"/>
        <v>48407</v>
      </c>
      <c r="T2387" s="43">
        <f ca="1">_xll.BInterpol('Base CDI'!$H$4:$H$28,'Base CDI'!$J$4:$J$29,S2387,"Cubic","Extrapolate=Linear","MultiX=Average","Skip=True","Sort=True")</f>
        <v>13.452076252443952</v>
      </c>
      <c r="U2387" s="43">
        <f ca="1">_xll.BInterpol('Base CDI'!$H$4:$H$28,'Base CDI'!$I$4:$I$29,S2387,"Cubic","Extrapolate=Linear","MultiX=Average","Skip=True","Sort=True")</f>
        <v>13.45834248946972</v>
      </c>
    </row>
    <row r="2388" spans="16:21" x14ac:dyDescent="0.25">
      <c r="P2388" s="10">
        <v>37984</v>
      </c>
      <c r="Q2388">
        <v>10.16789</v>
      </c>
      <c r="S2388" s="42">
        <f t="shared" ca="1" si="43"/>
        <v>48408</v>
      </c>
      <c r="T2388" s="43">
        <f ca="1">_xll.BInterpol('Base CDI'!$H$4:$H$28,'Base CDI'!$J$4:$J$29,S2388,"Cubic","Extrapolate=Linear","MultiX=Average","Skip=True","Sort=True")</f>
        <v>13.452258378665759</v>
      </c>
      <c r="U2388" s="43">
        <f ca="1">_xll.BInterpol('Base CDI'!$H$4:$H$28,'Base CDI'!$I$4:$I$29,S2388,"Cubic","Extrapolate=Linear","MultiX=Average","Skip=True","Sort=True")</f>
        <v>13.458521142362336</v>
      </c>
    </row>
    <row r="2389" spans="16:21" x14ac:dyDescent="0.25">
      <c r="P2389" s="10">
        <v>37985</v>
      </c>
      <c r="Q2389">
        <v>10.173959999999999</v>
      </c>
      <c r="S2389" s="42">
        <f t="shared" ca="1" si="43"/>
        <v>48409</v>
      </c>
      <c r="T2389" s="43">
        <f ca="1">_xll.BInterpol('Base CDI'!$H$4:$H$28,'Base CDI'!$J$4:$J$29,S2389,"Cubic","Extrapolate=Linear","MultiX=Average","Skip=True","Sort=True")</f>
        <v>13.452440187289202</v>
      </c>
      <c r="U2389" s="43">
        <f ca="1">_xll.BInterpol('Base CDI'!$H$4:$H$28,'Base CDI'!$I$4:$I$29,S2389,"Cubic","Extrapolate=Linear","MultiX=Average","Skip=True","Sort=True")</f>
        <v>13.458699482318465</v>
      </c>
    </row>
    <row r="2390" spans="16:21" x14ac:dyDescent="0.25">
      <c r="P2390" s="10">
        <v>37986</v>
      </c>
      <c r="Q2390">
        <v>10.18004</v>
      </c>
      <c r="S2390" s="42">
        <f t="shared" ca="1" si="43"/>
        <v>48410</v>
      </c>
      <c r="T2390" s="43">
        <f ca="1">_xll.BInterpol('Base CDI'!$H$4:$H$28,'Base CDI'!$J$4:$J$29,S2390,"Cubic","Extrapolate=Linear","MultiX=Average","Skip=True","Sort=True")</f>
        <v>13.452621678185681</v>
      </c>
      <c r="U2390" s="43">
        <f ca="1">_xll.BInterpol('Base CDI'!$H$4:$H$28,'Base CDI'!$I$4:$I$29,S2390,"Cubic","Extrapolate=Linear","MultiX=Average","Skip=True","Sort=True")</f>
        <v>13.458877509517739</v>
      </c>
    </row>
    <row r="2391" spans="16:21" x14ac:dyDescent="0.25">
      <c r="P2391" s="10">
        <v>37988</v>
      </c>
      <c r="Q2391">
        <v>10.18613</v>
      </c>
      <c r="S2391" s="42">
        <f t="shared" ca="1" si="43"/>
        <v>48411</v>
      </c>
      <c r="T2391" s="43">
        <f ca="1">_xll.BInterpol('Base CDI'!$H$4:$H$28,'Base CDI'!$J$4:$J$29,S2391,"Cubic","Extrapolate=Linear","MultiX=Average","Skip=True","Sort=True")</f>
        <v>13.452802851226597</v>
      </c>
      <c r="U2391" s="43">
        <f ca="1">_xll.BInterpol('Base CDI'!$H$4:$H$28,'Base CDI'!$I$4:$I$29,S2391,"Cubic","Extrapolate=Linear","MultiX=Average","Skip=True","Sort=True")</f>
        <v>13.459055224139787</v>
      </c>
    </row>
    <row r="2392" spans="16:21" x14ac:dyDescent="0.25">
      <c r="P2392" s="10">
        <v>37991</v>
      </c>
      <c r="Q2392">
        <v>10.192220000000001</v>
      </c>
      <c r="S2392" s="42">
        <f t="shared" ca="1" si="43"/>
        <v>48412</v>
      </c>
      <c r="T2392" s="43">
        <f ca="1">_xll.BInterpol('Base CDI'!$H$4:$H$28,'Base CDI'!$J$4:$J$29,S2392,"Cubic","Extrapolate=Linear","MultiX=Average","Skip=True","Sort=True")</f>
        <v>13.452983706283353</v>
      </c>
      <c r="U2392" s="43">
        <f ca="1">_xll.BInterpol('Base CDI'!$H$4:$H$28,'Base CDI'!$I$4:$I$29,S2392,"Cubic","Extrapolate=Linear","MultiX=Average","Skip=True","Sort=True")</f>
        <v>13.459232626364241</v>
      </c>
    </row>
    <row r="2393" spans="16:21" x14ac:dyDescent="0.25">
      <c r="P2393" s="10">
        <v>37992</v>
      </c>
      <c r="Q2393">
        <v>10.198309999999999</v>
      </c>
      <c r="S2393" s="42">
        <f t="shared" ca="1" si="43"/>
        <v>48413</v>
      </c>
      <c r="T2393" s="43">
        <f ca="1">_xll.BInterpol('Base CDI'!$H$4:$H$28,'Base CDI'!$J$4:$J$29,S2393,"Cubic","Extrapolate=Linear","MultiX=Average","Skip=True","Sort=True")</f>
        <v>13.453164243227352</v>
      </c>
      <c r="U2393" s="43">
        <f ca="1">_xll.BInterpol('Base CDI'!$H$4:$H$28,'Base CDI'!$I$4:$I$29,S2393,"Cubic","Extrapolate=Linear","MultiX=Average","Skip=True","Sort=True")</f>
        <v>13.459409716370734</v>
      </c>
    </row>
    <row r="2394" spans="16:21" x14ac:dyDescent="0.25">
      <c r="P2394" s="10">
        <v>37993</v>
      </c>
      <c r="Q2394">
        <v>10.2044</v>
      </c>
      <c r="S2394" s="42">
        <f t="shared" ca="1" si="43"/>
        <v>48414</v>
      </c>
      <c r="T2394" s="43">
        <f ca="1">_xll.BInterpol('Base CDI'!$H$4:$H$28,'Base CDI'!$J$4:$J$29,S2394,"Cubic","Extrapolate=Linear","MultiX=Average","Skip=True","Sort=True")</f>
        <v>13.453344461929992</v>
      </c>
      <c r="U2394" s="43">
        <f ca="1">_xll.BInterpol('Base CDI'!$H$4:$H$28,'Base CDI'!$I$4:$I$29,S2394,"Cubic","Extrapolate=Linear","MultiX=Average","Skip=True","Sort=True")</f>
        <v>13.4595864943389</v>
      </c>
    </row>
    <row r="2395" spans="16:21" x14ac:dyDescent="0.25">
      <c r="P2395" s="10">
        <v>37994</v>
      </c>
      <c r="Q2395">
        <v>10.2105</v>
      </c>
      <c r="S2395" s="42">
        <f t="shared" ca="1" si="43"/>
        <v>48415</v>
      </c>
      <c r="T2395" s="43">
        <f ca="1">_xll.BInterpol('Base CDI'!$H$4:$H$28,'Base CDI'!$J$4:$J$29,S2395,"Cubic","Extrapolate=Linear","MultiX=Average","Skip=True","Sort=True")</f>
        <v>13.453524362262678</v>
      </c>
      <c r="U2395" s="43">
        <f ca="1">_xll.BInterpol('Base CDI'!$H$4:$H$28,'Base CDI'!$I$4:$I$29,S2395,"Cubic","Extrapolate=Linear","MultiX=Average","Skip=True","Sort=True")</f>
        <v>13.459762960448368</v>
      </c>
    </row>
    <row r="2396" spans="16:21" x14ac:dyDescent="0.25">
      <c r="P2396" s="10">
        <v>37995</v>
      </c>
      <c r="Q2396">
        <v>10.21659</v>
      </c>
      <c r="S2396" s="42">
        <f t="shared" ca="1" si="43"/>
        <v>48416</v>
      </c>
      <c r="T2396" s="43">
        <f ca="1">_xll.BInterpol('Base CDI'!$H$4:$H$28,'Base CDI'!$J$4:$J$29,S2396,"Cubic","Extrapolate=Linear","MultiX=Average","Skip=True","Sort=True")</f>
        <v>13.453703944096809</v>
      </c>
      <c r="U2396" s="43">
        <f ca="1">_xll.BInterpol('Base CDI'!$H$4:$H$28,'Base CDI'!$I$4:$I$29,S2396,"Cubic","Extrapolate=Linear","MultiX=Average","Skip=True","Sort=True")</f>
        <v>13.45993911487877</v>
      </c>
    </row>
    <row r="2397" spans="16:21" x14ac:dyDescent="0.25">
      <c r="P2397" s="10">
        <v>37998</v>
      </c>
      <c r="Q2397">
        <v>10.22268</v>
      </c>
      <c r="S2397" s="42">
        <f t="shared" ca="1" si="43"/>
        <v>48417</v>
      </c>
      <c r="T2397" s="43">
        <f ca="1">_xll.BInterpol('Base CDI'!$H$4:$H$28,'Base CDI'!$J$4:$J$29,S2397,"Cubic","Extrapolate=Linear","MultiX=Average","Skip=True","Sort=True")</f>
        <v>13.453883207303788</v>
      </c>
      <c r="U2397" s="43">
        <f ca="1">_xll.BInterpol('Base CDI'!$H$4:$H$28,'Base CDI'!$I$4:$I$29,S2397,"Cubic","Extrapolate=Linear","MultiX=Average","Skip=True","Sort=True")</f>
        <v>13.46011495780974</v>
      </c>
    </row>
    <row r="2398" spans="16:21" x14ac:dyDescent="0.25">
      <c r="P2398" s="10">
        <v>37999</v>
      </c>
      <c r="Q2398">
        <v>10.22878</v>
      </c>
      <c r="S2398" s="42">
        <f t="shared" ca="1" si="43"/>
        <v>48418</v>
      </c>
      <c r="T2398" s="43">
        <f ca="1">_xll.BInterpol('Base CDI'!$H$4:$H$28,'Base CDI'!$J$4:$J$29,S2398,"Cubic","Extrapolate=Linear","MultiX=Average","Skip=True","Sort=True")</f>
        <v>13.454062151755018</v>
      </c>
      <c r="U2398" s="43">
        <f ca="1">_xll.BInterpol('Base CDI'!$H$4:$H$28,'Base CDI'!$I$4:$I$29,S2398,"Cubic","Extrapolate=Linear","MultiX=Average","Skip=True","Sort=True")</f>
        <v>13.46029048942091</v>
      </c>
    </row>
    <row r="2399" spans="16:21" x14ac:dyDescent="0.25">
      <c r="P2399" s="10">
        <v>38000</v>
      </c>
      <c r="Q2399">
        <v>10.23489</v>
      </c>
      <c r="S2399" s="42">
        <f t="shared" ca="1" si="43"/>
        <v>48419</v>
      </c>
      <c r="T2399" s="43">
        <f ca="1">_xll.BInterpol('Base CDI'!$H$4:$H$28,'Base CDI'!$J$4:$J$29,S2399,"Cubic","Extrapolate=Linear","MultiX=Average","Skip=True","Sort=True")</f>
        <v>13.454240777321898</v>
      </c>
      <c r="U2399" s="43">
        <f ca="1">_xll.BInterpol('Base CDI'!$H$4:$H$28,'Base CDI'!$I$4:$I$29,S2399,"Cubic","Extrapolate=Linear","MultiX=Average","Skip=True","Sort=True")</f>
        <v>13.460465709891908</v>
      </c>
    </row>
    <row r="2400" spans="16:21" x14ac:dyDescent="0.25">
      <c r="P2400" s="10">
        <v>38001</v>
      </c>
      <c r="Q2400">
        <v>10.24099</v>
      </c>
      <c r="S2400" s="42">
        <f t="shared" ca="1" si="43"/>
        <v>48420</v>
      </c>
      <c r="T2400" s="43">
        <f ca="1">_xll.BInterpol('Base CDI'!$H$4:$H$28,'Base CDI'!$J$4:$J$29,S2400,"Cubic","Extrapolate=Linear","MultiX=Average","Skip=True","Sort=True")</f>
        <v>13.45441908387583</v>
      </c>
      <c r="U2400" s="43">
        <f ca="1">_xll.BInterpol('Base CDI'!$H$4:$H$28,'Base CDI'!$I$4:$I$29,S2400,"Cubic","Extrapolate=Linear","MultiX=Average","Skip=True","Sort=True")</f>
        <v>13.460640619402371</v>
      </c>
    </row>
    <row r="2401" spans="16:21" x14ac:dyDescent="0.25">
      <c r="P2401" s="10">
        <v>38002</v>
      </c>
      <c r="Q2401">
        <v>10.2471</v>
      </c>
      <c r="S2401" s="42">
        <f t="shared" ca="1" si="43"/>
        <v>48421</v>
      </c>
      <c r="T2401" s="43">
        <f ca="1">_xll.BInterpol('Base CDI'!$H$4:$H$28,'Base CDI'!$J$4:$J$29,S2401,"Cubic","Extrapolate=Linear","MultiX=Average","Skip=True","Sort=True")</f>
        <v>13.454597071288216</v>
      </c>
      <c r="U2401" s="43">
        <f ca="1">_xll.BInterpol('Base CDI'!$H$4:$H$28,'Base CDI'!$I$4:$I$29,S2401,"Cubic","Extrapolate=Linear","MultiX=Average","Skip=True","Sort=True")</f>
        <v>13.460815218131929</v>
      </c>
    </row>
    <row r="2402" spans="16:21" x14ac:dyDescent="0.25">
      <c r="P2402" s="10">
        <v>38005</v>
      </c>
      <c r="Q2402">
        <v>10.253209999999999</v>
      </c>
      <c r="S2402" s="42">
        <f t="shared" ca="1" si="43"/>
        <v>48422</v>
      </c>
      <c r="T2402" s="43">
        <f ca="1">_xll.BInterpol('Base CDI'!$H$4:$H$28,'Base CDI'!$J$4:$J$29,S2402,"Cubic","Extrapolate=Linear","MultiX=Average","Skip=True","Sort=True")</f>
        <v>13.45477473943046</v>
      </c>
      <c r="U2402" s="43">
        <f ca="1">_xll.BInterpol('Base CDI'!$H$4:$H$28,'Base CDI'!$I$4:$I$29,S2402,"Cubic","Extrapolate=Linear","MultiX=Average","Skip=True","Sort=True")</f>
        <v>13.460989506260212</v>
      </c>
    </row>
    <row r="2403" spans="16:21" x14ac:dyDescent="0.25">
      <c r="P2403" s="10">
        <v>38006</v>
      </c>
      <c r="Q2403">
        <v>10.259320000000001</v>
      </c>
      <c r="S2403" s="42">
        <f t="shared" ca="1" si="43"/>
        <v>48423</v>
      </c>
      <c r="T2403" s="43">
        <f ca="1">_xll.BInterpol('Base CDI'!$H$4:$H$28,'Base CDI'!$J$4:$J$29,S2403,"Cubic","Extrapolate=Linear","MultiX=Average","Skip=True","Sort=True")</f>
        <v>13.454952088173961</v>
      </c>
      <c r="U2403" s="43">
        <f ca="1">_xll.BInterpol('Base CDI'!$H$4:$H$28,'Base CDI'!$I$4:$I$29,S2403,"Cubic","Extrapolate=Linear","MultiX=Average","Skip=True","Sort=True")</f>
        <v>13.461163483966853</v>
      </c>
    </row>
    <row r="2404" spans="16:21" x14ac:dyDescent="0.25">
      <c r="P2404" s="10">
        <v>38007</v>
      </c>
      <c r="Q2404">
        <v>10.26543</v>
      </c>
      <c r="S2404" s="42">
        <f t="shared" ca="1" si="43"/>
        <v>48424</v>
      </c>
      <c r="T2404" s="43">
        <f ca="1">_xll.BInterpol('Base CDI'!$H$4:$H$28,'Base CDI'!$J$4:$J$29,S2404,"Cubic","Extrapolate=Linear","MultiX=Average","Skip=True","Sort=True")</f>
        <v>13.45512911739012</v>
      </c>
      <c r="U2404" s="43">
        <f ca="1">_xll.BInterpol('Base CDI'!$H$4:$H$28,'Base CDI'!$I$4:$I$29,S2404,"Cubic","Extrapolate=Linear","MultiX=Average","Skip=True","Sort=True")</f>
        <v>13.461337151431486</v>
      </c>
    </row>
    <row r="2405" spans="16:21" x14ac:dyDescent="0.25">
      <c r="P2405" s="10">
        <v>38008</v>
      </c>
      <c r="Q2405">
        <v>10.27155</v>
      </c>
      <c r="S2405" s="42">
        <f t="shared" ca="1" si="43"/>
        <v>48425</v>
      </c>
      <c r="T2405" s="43">
        <f ca="1">_xll.BInterpol('Base CDI'!$H$4:$H$28,'Base CDI'!$J$4:$J$29,S2405,"Cubic","Extrapolate=Linear","MultiX=Average","Skip=True","Sort=True")</f>
        <v>13.455305826950342</v>
      </c>
      <c r="U2405" s="43">
        <f ca="1">_xll.BInterpol('Base CDI'!$H$4:$H$28,'Base CDI'!$I$4:$I$29,S2405,"Cubic","Extrapolate=Linear","MultiX=Average","Skip=True","Sort=True")</f>
        <v>13.461510508833742</v>
      </c>
    </row>
    <row r="2406" spans="16:21" x14ac:dyDescent="0.25">
      <c r="P2406" s="10">
        <v>38009</v>
      </c>
      <c r="Q2406">
        <v>10.27768</v>
      </c>
      <c r="S2406" s="42">
        <f t="shared" ca="1" si="43"/>
        <v>48426</v>
      </c>
      <c r="T2406" s="43">
        <f ca="1">_xll.BInterpol('Base CDI'!$H$4:$H$28,'Base CDI'!$J$4:$J$29,S2406,"Cubic","Extrapolate=Linear","MultiX=Average","Skip=True","Sort=True")</f>
        <v>13.455482216726026</v>
      </c>
      <c r="U2406" s="43">
        <f ca="1">_xll.BInterpol('Base CDI'!$H$4:$H$28,'Base CDI'!$I$4:$I$29,S2406,"Cubic","Extrapolate=Linear","MultiX=Average","Skip=True","Sort=True")</f>
        <v>13.461683556353252</v>
      </c>
    </row>
    <row r="2407" spans="16:21" x14ac:dyDescent="0.25">
      <c r="P2407" s="10">
        <v>38012</v>
      </c>
      <c r="Q2407">
        <v>10.28382</v>
      </c>
      <c r="S2407" s="42">
        <f t="shared" ca="1" si="43"/>
        <v>48427</v>
      </c>
      <c r="T2407" s="43">
        <f ca="1">_xll.BInterpol('Base CDI'!$H$4:$H$28,'Base CDI'!$J$4:$J$29,S2407,"Cubic","Extrapolate=Linear","MultiX=Average","Skip=True","Sort=True")</f>
        <v>13.455658286588573</v>
      </c>
      <c r="U2407" s="43">
        <f ca="1">_xll.BInterpol('Base CDI'!$H$4:$H$28,'Base CDI'!$I$4:$I$29,S2407,"Cubic","Extrapolate=Linear","MultiX=Average","Skip=True","Sort=True")</f>
        <v>13.461856294169648</v>
      </c>
    </row>
    <row r="2408" spans="16:21" x14ac:dyDescent="0.25">
      <c r="P2408" s="10">
        <v>38013</v>
      </c>
      <c r="Q2408">
        <v>10.289960000000001</v>
      </c>
      <c r="S2408" s="42">
        <f t="shared" ca="1" si="43"/>
        <v>48428</v>
      </c>
      <c r="T2408" s="43">
        <f ca="1">_xll.BInterpol('Base CDI'!$H$4:$H$28,'Base CDI'!$J$4:$J$29,S2408,"Cubic","Extrapolate=Linear","MultiX=Average","Skip=True","Sort=True")</f>
        <v>13.455834036409385</v>
      </c>
      <c r="U2408" s="43">
        <f ca="1">_xll.BInterpol('Base CDI'!$H$4:$H$28,'Base CDI'!$I$4:$I$29,S2408,"Cubic","Extrapolate=Linear","MultiX=Average","Skip=True","Sort=True")</f>
        <v>13.462028722462563</v>
      </c>
    </row>
    <row r="2409" spans="16:21" x14ac:dyDescent="0.25">
      <c r="P2409" s="10">
        <v>38014</v>
      </c>
      <c r="Q2409">
        <v>10.296110000000001</v>
      </c>
      <c r="S2409" s="42">
        <f t="shared" ca="1" si="43"/>
        <v>48429</v>
      </c>
      <c r="T2409" s="43">
        <f ca="1">_xll.BInterpol('Base CDI'!$H$4:$H$28,'Base CDI'!$J$4:$J$29,S2409,"Cubic","Extrapolate=Linear","MultiX=Average","Skip=True","Sort=True")</f>
        <v>13.456009466059866</v>
      </c>
      <c r="U2409" s="43">
        <f ca="1">_xll.BInterpol('Base CDI'!$H$4:$H$28,'Base CDI'!$I$4:$I$29,S2409,"Cubic","Extrapolate=Linear","MultiX=Average","Skip=True","Sort=True")</f>
        <v>13.462200841411628</v>
      </c>
    </row>
    <row r="2410" spans="16:21" x14ac:dyDescent="0.25">
      <c r="P2410" s="10">
        <v>38015</v>
      </c>
      <c r="Q2410">
        <v>10.302250000000001</v>
      </c>
      <c r="S2410" s="42">
        <f t="shared" ca="1" si="43"/>
        <v>48430</v>
      </c>
      <c r="T2410" s="43">
        <f ca="1">_xll.BInterpol('Base CDI'!$H$4:$H$28,'Base CDI'!$J$4:$J$29,S2410,"Cubic","Extrapolate=Linear","MultiX=Average","Skip=True","Sort=True")</f>
        <v>13.456184575411417</v>
      </c>
      <c r="U2410" s="43">
        <f ca="1">_xll.BInterpol('Base CDI'!$H$4:$H$28,'Base CDI'!$I$4:$I$29,S2410,"Cubic","Extrapolate=Linear","MultiX=Average","Skip=True","Sort=True")</f>
        <v>13.462372651196475</v>
      </c>
    </row>
    <row r="2411" spans="16:21" x14ac:dyDescent="0.25">
      <c r="P2411" s="10">
        <v>38016</v>
      </c>
      <c r="Q2411">
        <v>10.30838</v>
      </c>
      <c r="S2411" s="42">
        <f t="shared" ca="1" si="43"/>
        <v>48431</v>
      </c>
      <c r="T2411" s="43">
        <f ca="1">_xll.BInterpol('Base CDI'!$H$4:$H$28,'Base CDI'!$J$4:$J$29,S2411,"Cubic","Extrapolate=Linear","MultiX=Average","Skip=True","Sort=True")</f>
        <v>13.456359364335437</v>
      </c>
      <c r="U2411" s="43">
        <f ca="1">_xll.BInterpol('Base CDI'!$H$4:$H$28,'Base CDI'!$I$4:$I$29,S2411,"Cubic","Extrapolate=Linear","MultiX=Average","Skip=True","Sort=True")</f>
        <v>13.462544151996736</v>
      </c>
    </row>
    <row r="2412" spans="16:21" x14ac:dyDescent="0.25">
      <c r="P2412" s="10">
        <v>38019</v>
      </c>
      <c r="Q2412">
        <v>10.31453</v>
      </c>
      <c r="S2412" s="42">
        <f t="shared" ca="1" si="43"/>
        <v>48432</v>
      </c>
      <c r="T2412" s="43">
        <f ca="1">_xll.BInterpol('Base CDI'!$H$4:$H$28,'Base CDI'!$J$4:$J$29,S2412,"Cubic","Extrapolate=Linear","MultiX=Average","Skip=True","Sort=True")</f>
        <v>13.456533832703331</v>
      </c>
      <c r="U2412" s="43">
        <f ca="1">_xll.BInterpol('Base CDI'!$H$4:$H$28,'Base CDI'!$I$4:$I$29,S2412,"Cubic","Extrapolate=Linear","MultiX=Average","Skip=True","Sort=True")</f>
        <v>13.462715343992045</v>
      </c>
    </row>
    <row r="2413" spans="16:21" x14ac:dyDescent="0.25">
      <c r="P2413" s="10">
        <v>38020</v>
      </c>
      <c r="Q2413">
        <v>10.320690000000001</v>
      </c>
      <c r="S2413" s="42">
        <f t="shared" ca="1" si="43"/>
        <v>48433</v>
      </c>
      <c r="T2413" s="43">
        <f ca="1">_xll.BInterpol('Base CDI'!$H$4:$H$28,'Base CDI'!$J$4:$J$29,S2413,"Cubic","Extrapolate=Linear","MultiX=Average","Skip=True","Sort=True")</f>
        <v>13.456707980386497</v>
      </c>
      <c r="U2413" s="43">
        <f ca="1">_xll.BInterpol('Base CDI'!$H$4:$H$28,'Base CDI'!$I$4:$I$29,S2413,"Cubic","Extrapolate=Linear","MultiX=Average","Skip=True","Sort=True")</f>
        <v>13.462886227362031</v>
      </c>
    </row>
    <row r="2414" spans="16:21" x14ac:dyDescent="0.25">
      <c r="P2414" s="10">
        <v>38021</v>
      </c>
      <c r="Q2414">
        <v>10.326840000000001</v>
      </c>
      <c r="S2414" s="42">
        <f t="shared" ca="1" si="43"/>
        <v>48434</v>
      </c>
      <c r="T2414" s="43">
        <f ca="1">_xll.BInterpol('Base CDI'!$H$4:$H$28,'Base CDI'!$J$4:$J$29,S2414,"Cubic","Extrapolate=Linear","MultiX=Average","Skip=True","Sort=True")</f>
        <v>13.456881807256339</v>
      </c>
      <c r="U2414" s="43">
        <f ca="1">_xll.BInterpol('Base CDI'!$H$4:$H$28,'Base CDI'!$I$4:$I$29,S2414,"Cubic","Extrapolate=Linear","MultiX=Average","Skip=True","Sort=True")</f>
        <v>13.463056802286326</v>
      </c>
    </row>
    <row r="2415" spans="16:21" x14ac:dyDescent="0.25">
      <c r="P2415" s="10">
        <v>38022</v>
      </c>
      <c r="Q2415">
        <v>10.33301</v>
      </c>
      <c r="S2415" s="42">
        <f t="shared" ca="1" si="43"/>
        <v>48435</v>
      </c>
      <c r="T2415" s="43">
        <f ca="1">_xll.BInterpol('Base CDI'!$H$4:$H$28,'Base CDI'!$J$4:$J$29,S2415,"Cubic","Extrapolate=Linear","MultiX=Average","Skip=True","Sort=True")</f>
        <v>13.457055313184259</v>
      </c>
      <c r="U2415" s="43">
        <f ca="1">_xll.BInterpol('Base CDI'!$H$4:$H$28,'Base CDI'!$I$4:$I$29,S2415,"Cubic","Extrapolate=Linear","MultiX=Average","Skip=True","Sort=True")</f>
        <v>13.463227068944564</v>
      </c>
    </row>
    <row r="2416" spans="16:21" x14ac:dyDescent="0.25">
      <c r="P2416" s="10">
        <v>38023</v>
      </c>
      <c r="Q2416">
        <v>10.339169999999999</v>
      </c>
      <c r="S2416" s="42">
        <f t="shared" ca="1" si="43"/>
        <v>48436</v>
      </c>
      <c r="T2416" s="43">
        <f ca="1">_xll.BInterpol('Base CDI'!$H$4:$H$28,'Base CDI'!$J$4:$J$29,S2416,"Cubic","Extrapolate=Linear","MultiX=Average","Skip=True","Sort=True")</f>
        <v>13.457228498041658</v>
      </c>
      <c r="U2416" s="43">
        <f ca="1">_xll.BInterpol('Base CDI'!$H$4:$H$28,'Base CDI'!$I$4:$I$29,S2416,"Cubic","Extrapolate=Linear","MultiX=Average","Skip=True","Sort=True")</f>
        <v>13.463397027516375</v>
      </c>
    </row>
    <row r="2417" spans="16:21" x14ac:dyDescent="0.25">
      <c r="P2417" s="10">
        <v>38026</v>
      </c>
      <c r="Q2417">
        <v>10.34534</v>
      </c>
      <c r="S2417" s="42">
        <f t="shared" ca="1" si="43"/>
        <v>48437</v>
      </c>
      <c r="T2417" s="43">
        <f ca="1">_xll.BInterpol('Base CDI'!$H$4:$H$28,'Base CDI'!$J$4:$J$29,S2417,"Cubic","Extrapolate=Linear","MultiX=Average","Skip=True","Sort=True")</f>
        <v>13.457401361699938</v>
      </c>
      <c r="U2417" s="43">
        <f ca="1">_xll.BInterpol('Base CDI'!$H$4:$H$28,'Base CDI'!$I$4:$I$29,S2417,"Cubic","Extrapolate=Linear","MultiX=Average","Skip=True","Sort=True")</f>
        <v>13.463566678181394</v>
      </c>
    </row>
    <row r="2418" spans="16:21" x14ac:dyDescent="0.25">
      <c r="P2418" s="10">
        <v>38027</v>
      </c>
      <c r="Q2418">
        <v>10.3515</v>
      </c>
      <c r="S2418" s="42">
        <f t="shared" ca="1" si="43"/>
        <v>48438</v>
      </c>
      <c r="T2418" s="43">
        <f ca="1">_xll.BInterpol('Base CDI'!$H$4:$H$28,'Base CDI'!$J$4:$J$29,S2418,"Cubic","Extrapolate=Linear","MultiX=Average","Skip=True","Sort=True")</f>
        <v>13.4575739040305</v>
      </c>
      <c r="U2418" s="43">
        <f ca="1">_xll.BInterpol('Base CDI'!$H$4:$H$28,'Base CDI'!$I$4:$I$29,S2418,"Cubic","Extrapolate=Linear","MultiX=Average","Skip=True","Sort=True")</f>
        <v>13.463736021119249</v>
      </c>
    </row>
    <row r="2419" spans="16:21" x14ac:dyDescent="0.25">
      <c r="P2419" s="10">
        <v>38028</v>
      </c>
      <c r="Q2419">
        <v>10.357670000000001</v>
      </c>
      <c r="S2419" s="42">
        <f t="shared" ca="1" si="43"/>
        <v>48439</v>
      </c>
      <c r="T2419" s="43">
        <f ca="1">_xll.BInterpol('Base CDI'!$H$4:$H$28,'Base CDI'!$J$4:$J$29,S2419,"Cubic","Extrapolate=Linear","MultiX=Average","Skip=True","Sort=True")</f>
        <v>13.457746124904745</v>
      </c>
      <c r="U2419" s="43">
        <f ca="1">_xll.BInterpol('Base CDI'!$H$4:$H$28,'Base CDI'!$I$4:$I$29,S2419,"Cubic","Extrapolate=Linear","MultiX=Average","Skip=True","Sort=True")</f>
        <v>13.463905056509574</v>
      </c>
    </row>
    <row r="2420" spans="16:21" x14ac:dyDescent="0.25">
      <c r="P2420" s="10">
        <v>38029</v>
      </c>
      <c r="Q2420">
        <v>10.36383</v>
      </c>
      <c r="S2420" s="42">
        <f t="shared" ca="1" si="43"/>
        <v>48440</v>
      </c>
      <c r="T2420" s="43">
        <f ca="1">_xll.BInterpol('Base CDI'!$H$4:$H$28,'Base CDI'!$J$4:$J$29,S2420,"Cubic","Extrapolate=Linear","MultiX=Average","Skip=True","Sort=True")</f>
        <v>13.457918024194075</v>
      </c>
      <c r="U2420" s="43">
        <f ca="1">_xll.BInterpol('Base CDI'!$H$4:$H$28,'Base CDI'!$I$4:$I$29,S2420,"Cubic","Extrapolate=Linear","MultiX=Average","Skip=True","Sort=True")</f>
        <v>13.464073784532003</v>
      </c>
    </row>
    <row r="2421" spans="16:21" x14ac:dyDescent="0.25">
      <c r="P2421" s="10">
        <v>38030</v>
      </c>
      <c r="Q2421">
        <v>10.370010000000001</v>
      </c>
      <c r="S2421" s="42">
        <f t="shared" ca="1" si="43"/>
        <v>48441</v>
      </c>
      <c r="T2421" s="43">
        <f ca="1">_xll.BInterpol('Base CDI'!$H$4:$H$28,'Base CDI'!$J$4:$J$29,S2421,"Cubic","Extrapolate=Linear","MultiX=Average","Skip=True","Sort=True")</f>
        <v>13.458089601769894</v>
      </c>
      <c r="U2421" s="43">
        <f ca="1">_xll.BInterpol('Base CDI'!$H$4:$H$28,'Base CDI'!$I$4:$I$29,S2421,"Cubic","Extrapolate=Linear","MultiX=Average","Skip=True","Sort=True")</f>
        <v>13.464242205366164</v>
      </c>
    </row>
    <row r="2422" spans="16:21" x14ac:dyDescent="0.25">
      <c r="P2422" s="10">
        <v>38033</v>
      </c>
      <c r="Q2422">
        <v>10.376200000000001</v>
      </c>
      <c r="S2422" s="42">
        <f t="shared" ca="1" si="43"/>
        <v>48442</v>
      </c>
      <c r="T2422" s="43">
        <f ca="1">_xll.BInterpol('Base CDI'!$H$4:$H$28,'Base CDI'!$J$4:$J$29,S2422,"Cubic","Extrapolate=Linear","MultiX=Average","Skip=True","Sort=True")</f>
        <v>13.4582608575036</v>
      </c>
      <c r="U2422" s="43">
        <f ca="1">_xll.BInterpol('Base CDI'!$H$4:$H$28,'Base CDI'!$I$4:$I$29,S2422,"Cubic","Extrapolate=Linear","MultiX=Average","Skip=True","Sort=True")</f>
        <v>13.464410319191691</v>
      </c>
    </row>
    <row r="2423" spans="16:21" x14ac:dyDescent="0.25">
      <c r="P2423" s="10">
        <v>38034</v>
      </c>
      <c r="Q2423">
        <v>10.382400000000001</v>
      </c>
      <c r="S2423" s="42">
        <f t="shared" ca="1" si="43"/>
        <v>48443</v>
      </c>
      <c r="T2423" s="43">
        <f ca="1">_xll.BInterpol('Base CDI'!$H$4:$H$28,'Base CDI'!$J$4:$J$29,S2423,"Cubic","Extrapolate=Linear","MultiX=Average","Skip=True","Sort=True")</f>
        <v>13.458431791266596</v>
      </c>
      <c r="U2423" s="43">
        <f ca="1">_xll.BInterpol('Base CDI'!$H$4:$H$28,'Base CDI'!$I$4:$I$29,S2423,"Cubic","Extrapolate=Linear","MultiX=Average","Skip=True","Sort=True")</f>
        <v>13.464578126188215</v>
      </c>
    </row>
    <row r="2424" spans="16:21" x14ac:dyDescent="0.25">
      <c r="P2424" s="10">
        <v>38035</v>
      </c>
      <c r="Q2424">
        <v>10.3886</v>
      </c>
      <c r="S2424" s="42">
        <f t="shared" ca="1" si="43"/>
        <v>48444</v>
      </c>
      <c r="T2424" s="43">
        <f ca="1">_xll.BInterpol('Base CDI'!$H$4:$H$28,'Base CDI'!$J$4:$J$29,S2424,"Cubic","Extrapolate=Linear","MultiX=Average","Skip=True","Sort=True")</f>
        <v>13.458602402930286</v>
      </c>
      <c r="U2424" s="43">
        <f ca="1">_xll.BInterpol('Base CDI'!$H$4:$H$28,'Base CDI'!$I$4:$I$29,S2424,"Cubic","Extrapolate=Linear","MultiX=Average","Skip=True","Sort=True")</f>
        <v>13.46474562653537</v>
      </c>
    </row>
    <row r="2425" spans="16:21" x14ac:dyDescent="0.25">
      <c r="P2425" s="10">
        <v>38036</v>
      </c>
      <c r="Q2425">
        <v>10.39481</v>
      </c>
      <c r="S2425" s="42">
        <f t="shared" ca="1" si="43"/>
        <v>48445</v>
      </c>
      <c r="T2425" s="43">
        <f ca="1">_xll.BInterpol('Base CDI'!$H$4:$H$28,'Base CDI'!$J$4:$J$29,S2425,"Cubic","Extrapolate=Linear","MultiX=Average","Skip=True","Sort=True")</f>
        <v>13.458772692366068</v>
      </c>
      <c r="U2425" s="43">
        <f ca="1">_xll.BInterpol('Base CDI'!$H$4:$H$28,'Base CDI'!$I$4:$I$29,S2425,"Cubic","Extrapolate=Linear","MultiX=Average","Skip=True","Sort=True")</f>
        <v>13.464912820412785</v>
      </c>
    </row>
    <row r="2426" spans="16:21" x14ac:dyDescent="0.25">
      <c r="P2426" s="10">
        <v>38037</v>
      </c>
      <c r="Q2426">
        <v>10.401009999999999</v>
      </c>
      <c r="S2426" s="42">
        <f t="shared" ca="1" si="43"/>
        <v>48446</v>
      </c>
      <c r="T2426" s="43">
        <f ca="1">_xll.BInterpol('Base CDI'!$H$4:$H$28,'Base CDI'!$J$4:$J$29,S2426,"Cubic","Extrapolate=Linear","MultiX=Average","Skip=True","Sort=True")</f>
        <v>13.458942659445345</v>
      </c>
      <c r="U2426" s="43">
        <f ca="1">_xll.BInterpol('Base CDI'!$H$4:$H$28,'Base CDI'!$I$4:$I$29,S2426,"Cubic","Extrapolate=Linear","MultiX=Average","Skip=True","Sort=True")</f>
        <v>13.465079708000093</v>
      </c>
    </row>
    <row r="2427" spans="16:21" x14ac:dyDescent="0.25">
      <c r="P2427" s="10">
        <v>38042</v>
      </c>
      <c r="Q2427">
        <v>10.40723</v>
      </c>
      <c r="S2427" s="42">
        <f t="shared" ca="1" si="43"/>
        <v>48447</v>
      </c>
      <c r="T2427" s="43">
        <f ca="1">_xll.BInterpol('Base CDI'!$H$4:$H$28,'Base CDI'!$J$4:$J$29,S2427,"Cubic","Extrapolate=Linear","MultiX=Average","Skip=True","Sort=True")</f>
        <v>13.45911230403952</v>
      </c>
      <c r="U2427" s="43">
        <f ca="1">_xll.BInterpol('Base CDI'!$H$4:$H$28,'Base CDI'!$I$4:$I$29,S2427,"Cubic","Extrapolate=Linear","MultiX=Average","Skip=True","Sort=True")</f>
        <v>13.465246289476928</v>
      </c>
    </row>
    <row r="2428" spans="16:21" x14ac:dyDescent="0.25">
      <c r="P2428" s="10">
        <v>38043</v>
      </c>
      <c r="Q2428">
        <v>10.413449999999999</v>
      </c>
      <c r="S2428" s="42">
        <f t="shared" ca="1" si="43"/>
        <v>48448</v>
      </c>
      <c r="T2428" s="43">
        <f ca="1">_xll.BInterpol('Base CDI'!$H$4:$H$28,'Base CDI'!$J$4:$J$29,S2428,"Cubic","Extrapolate=Linear","MultiX=Average","Skip=True","Sort=True")</f>
        <v>13.459281626019994</v>
      </c>
      <c r="U2428" s="43">
        <f ca="1">_xll.BInterpol('Base CDI'!$H$4:$H$28,'Base CDI'!$I$4:$I$29,S2428,"Cubic","Extrapolate=Linear","MultiX=Average","Skip=True","Sort=True")</f>
        <v>13.465412565022921</v>
      </c>
    </row>
    <row r="2429" spans="16:21" x14ac:dyDescent="0.25">
      <c r="P2429" s="10">
        <v>38044</v>
      </c>
      <c r="Q2429">
        <v>10.41967</v>
      </c>
      <c r="S2429" s="42">
        <f t="shared" ca="1" si="43"/>
        <v>48449</v>
      </c>
      <c r="T2429" s="43">
        <f ca="1">_xll.BInterpol('Base CDI'!$H$4:$H$28,'Base CDI'!$J$4:$J$29,S2429,"Cubic","Extrapolate=Linear","MultiX=Average","Skip=True","Sort=True")</f>
        <v>13.459450625258167</v>
      </c>
      <c r="U2429" s="43">
        <f ca="1">_xll.BInterpol('Base CDI'!$H$4:$H$28,'Base CDI'!$I$4:$I$29,S2429,"Cubic","Extrapolate=Linear","MultiX=Average","Skip=True","Sort=True")</f>
        <v>13.465578534817702</v>
      </c>
    </row>
    <row r="2430" spans="16:21" x14ac:dyDescent="0.25">
      <c r="P2430" s="10">
        <v>38047</v>
      </c>
      <c r="Q2430">
        <v>10.425890000000001</v>
      </c>
      <c r="S2430" s="42">
        <f t="shared" ca="1" si="43"/>
        <v>48450</v>
      </c>
      <c r="T2430" s="43">
        <f ca="1">_xll.BInterpol('Base CDI'!$H$4:$H$28,'Base CDI'!$J$4:$J$29,S2430,"Cubic","Extrapolate=Linear","MultiX=Average","Skip=True","Sort=True")</f>
        <v>13.459619301625441</v>
      </c>
      <c r="U2430" s="43">
        <f ca="1">_xll.BInterpol('Base CDI'!$H$4:$H$28,'Base CDI'!$I$4:$I$29,S2430,"Cubic","Extrapolate=Linear","MultiX=Average","Skip=True","Sort=True")</f>
        <v>13.465744199040905</v>
      </c>
    </row>
    <row r="2431" spans="16:21" x14ac:dyDescent="0.25">
      <c r="P2431" s="10">
        <v>38048</v>
      </c>
      <c r="Q2431">
        <v>10.432119999999999</v>
      </c>
      <c r="S2431" s="42">
        <f t="shared" ca="1" si="43"/>
        <v>48451</v>
      </c>
      <c r="T2431" s="43">
        <f ca="1">_xll.BInterpol('Base CDI'!$H$4:$H$28,'Base CDI'!$J$4:$J$29,S2431,"Cubic","Extrapolate=Linear","MultiX=Average","Skip=True","Sort=True")</f>
        <v>13.459787654993221</v>
      </c>
      <c r="U2431" s="43">
        <f ca="1">_xll.BInterpol('Base CDI'!$H$4:$H$28,'Base CDI'!$I$4:$I$29,S2431,"Cubic","Extrapolate=Linear","MultiX=Average","Skip=True","Sort=True")</f>
        <v>13.465909557872161</v>
      </c>
    </row>
    <row r="2432" spans="16:21" x14ac:dyDescent="0.25">
      <c r="P2432" s="10">
        <v>38049</v>
      </c>
      <c r="Q2432">
        <v>10.43834</v>
      </c>
      <c r="S2432" s="42">
        <f t="shared" ca="1" si="43"/>
        <v>48452</v>
      </c>
      <c r="T2432" s="43">
        <f ca="1">_xll.BInterpol('Base CDI'!$H$4:$H$28,'Base CDI'!$J$4:$J$29,S2432,"Cubic","Extrapolate=Linear","MultiX=Average","Skip=True","Sort=True")</f>
        <v>13.459955685232904</v>
      </c>
      <c r="U2432" s="43">
        <f ca="1">_xll.BInterpol('Base CDI'!$H$4:$H$28,'Base CDI'!$I$4:$I$29,S2432,"Cubic","Extrapolate=Linear","MultiX=Average","Skip=True","Sort=True")</f>
        <v>13.466074611491102</v>
      </c>
    </row>
    <row r="2433" spans="16:21" x14ac:dyDescent="0.25">
      <c r="P2433" s="10">
        <v>38050</v>
      </c>
      <c r="Q2433">
        <v>10.444570000000001</v>
      </c>
      <c r="S2433" s="42">
        <f t="shared" ca="1" si="43"/>
        <v>48453</v>
      </c>
      <c r="T2433" s="43">
        <f ca="1">_xll.BInterpol('Base CDI'!$H$4:$H$28,'Base CDI'!$J$4:$J$29,S2433,"Cubic","Extrapolate=Linear","MultiX=Average","Skip=True","Sort=True")</f>
        <v>13.460123392215895</v>
      </c>
      <c r="U2433" s="43">
        <f ca="1">_xll.BInterpol('Base CDI'!$H$4:$H$28,'Base CDI'!$I$4:$I$29,S2433,"Cubic","Extrapolate=Linear","MultiX=Average","Skip=True","Sort=True")</f>
        <v>13.46623936007736</v>
      </c>
    </row>
    <row r="2434" spans="16:21" x14ac:dyDescent="0.25">
      <c r="P2434" s="10">
        <v>38051</v>
      </c>
      <c r="Q2434">
        <v>10.450799999999999</v>
      </c>
      <c r="S2434" s="42">
        <f t="shared" ca="1" si="43"/>
        <v>48454</v>
      </c>
      <c r="T2434" s="43">
        <f ca="1">_xll.BInterpol('Base CDI'!$H$4:$H$28,'Base CDI'!$J$4:$J$29,S2434,"Cubic","Extrapolate=Linear","MultiX=Average","Skip=True","Sort=True")</f>
        <v>13.460290775813593</v>
      </c>
      <c r="U2434" s="43">
        <f ca="1">_xll.BInterpol('Base CDI'!$H$4:$H$28,'Base CDI'!$I$4:$I$29,S2434,"Cubic","Extrapolate=Linear","MultiX=Average","Skip=True","Sort=True")</f>
        <v>13.466403803810568</v>
      </c>
    </row>
    <row r="2435" spans="16:21" x14ac:dyDescent="0.25">
      <c r="P2435" s="10">
        <v>38054</v>
      </c>
      <c r="Q2435">
        <v>10.457039999999999</v>
      </c>
      <c r="S2435" s="42">
        <f t="shared" ca="1" si="43"/>
        <v>48455</v>
      </c>
      <c r="T2435" s="43">
        <f ca="1">_xll.BInterpol('Base CDI'!$H$4:$H$28,'Base CDI'!$J$4:$J$29,S2435,"Cubic","Extrapolate=Linear","MultiX=Average","Skip=True","Sort=True")</f>
        <v>13.460457835897401</v>
      </c>
      <c r="U2435" s="43">
        <f ca="1">_xll.BInterpol('Base CDI'!$H$4:$H$28,'Base CDI'!$I$4:$I$29,S2435,"Cubic","Extrapolate=Linear","MultiX=Average","Skip=True","Sort=True")</f>
        <v>13.466567942870356</v>
      </c>
    </row>
    <row r="2436" spans="16:21" x14ac:dyDescent="0.25">
      <c r="P2436" s="10">
        <v>38055</v>
      </c>
      <c r="Q2436">
        <v>10.463279999999999</v>
      </c>
      <c r="S2436" s="42">
        <f t="shared" ca="1" si="43"/>
        <v>48456</v>
      </c>
      <c r="T2436" s="43">
        <f ca="1">_xll.BInterpol('Base CDI'!$H$4:$H$28,'Base CDI'!$J$4:$J$29,S2436,"Cubic","Extrapolate=Linear","MultiX=Average","Skip=True","Sort=True")</f>
        <v>13.460624572338721</v>
      </c>
      <c r="U2436" s="43">
        <f ca="1">_xll.BInterpol('Base CDI'!$H$4:$H$28,'Base CDI'!$I$4:$I$29,S2436,"Cubic","Extrapolate=Linear","MultiX=Average","Skip=True","Sort=True")</f>
        <v>13.466731777436358</v>
      </c>
    </row>
    <row r="2437" spans="16:21" x14ac:dyDescent="0.25">
      <c r="P2437" s="10">
        <v>38056</v>
      </c>
      <c r="Q2437">
        <v>10.469519999999999</v>
      </c>
      <c r="S2437" s="42">
        <f t="shared" ca="1" si="43"/>
        <v>48457</v>
      </c>
      <c r="T2437" s="43">
        <f ca="1">_xll.BInterpol('Base CDI'!$H$4:$H$28,'Base CDI'!$J$4:$J$29,S2437,"Cubic","Extrapolate=Linear","MultiX=Average","Skip=True","Sort=True")</f>
        <v>13.460790985008956</v>
      </c>
      <c r="U2437" s="43">
        <f ca="1">_xll.BInterpol('Base CDI'!$H$4:$H$28,'Base CDI'!$I$4:$I$29,S2437,"Cubic","Extrapolate=Linear","MultiX=Average","Skip=True","Sort=True")</f>
        <v>13.466895307688205</v>
      </c>
    </row>
    <row r="2438" spans="16:21" x14ac:dyDescent="0.25">
      <c r="P2438" s="10">
        <v>38057</v>
      </c>
      <c r="Q2438">
        <v>10.475770000000001</v>
      </c>
      <c r="S2438" s="42">
        <f t="shared" ca="1" si="43"/>
        <v>48458</v>
      </c>
      <c r="T2438" s="43">
        <f ca="1">_xll.BInterpol('Base CDI'!$H$4:$H$28,'Base CDI'!$J$4:$J$29,S2438,"Cubic","Extrapolate=Linear","MultiX=Average","Skip=True","Sort=True")</f>
        <v>13.460957073779504</v>
      </c>
      <c r="U2438" s="43">
        <f ca="1">_xll.BInterpol('Base CDI'!$H$4:$H$28,'Base CDI'!$I$4:$I$29,S2438,"Cubic","Extrapolate=Linear","MultiX=Average","Skip=True","Sort=True")</f>
        <v>13.467058533805528</v>
      </c>
    </row>
    <row r="2439" spans="16:21" x14ac:dyDescent="0.25">
      <c r="P2439" s="10">
        <v>38058</v>
      </c>
      <c r="Q2439">
        <v>10.48202</v>
      </c>
      <c r="S2439" s="42">
        <f t="shared" ca="1" si="43"/>
        <v>48459</v>
      </c>
      <c r="T2439" s="43">
        <f ca="1">_xll.BInterpol('Base CDI'!$H$4:$H$28,'Base CDI'!$J$4:$J$29,S2439,"Cubic","Extrapolate=Linear","MultiX=Average","Skip=True","Sort=True")</f>
        <v>13.461122838521767</v>
      </c>
      <c r="U2439" s="43">
        <f ca="1">_xll.BInterpol('Base CDI'!$H$4:$H$28,'Base CDI'!$I$4:$I$29,S2439,"Cubic","Extrapolate=Linear","MultiX=Average","Skip=True","Sort=True")</f>
        <v>13.467221455967961</v>
      </c>
    </row>
    <row r="2440" spans="16:21" x14ac:dyDescent="0.25">
      <c r="P2440" s="10">
        <v>38061</v>
      </c>
      <c r="Q2440">
        <v>10.48827</v>
      </c>
      <c r="S2440" s="42">
        <f t="shared" ca="1" si="43"/>
        <v>48460</v>
      </c>
      <c r="T2440" s="43">
        <f ca="1">_xll.BInterpol('Base CDI'!$H$4:$H$28,'Base CDI'!$J$4:$J$29,S2440,"Cubic","Extrapolate=Linear","MultiX=Average","Skip=True","Sort=True")</f>
        <v>13.461288279107151</v>
      </c>
      <c r="U2440" s="43">
        <f ca="1">_xll.BInterpol('Base CDI'!$H$4:$H$28,'Base CDI'!$I$4:$I$29,S2440,"Cubic","Extrapolate=Linear","MultiX=Average","Skip=True","Sort=True")</f>
        <v>13.467384074355133</v>
      </c>
    </row>
    <row r="2441" spans="16:21" x14ac:dyDescent="0.25">
      <c r="P2441" s="10">
        <v>38062</v>
      </c>
      <c r="Q2441">
        <v>10.49452</v>
      </c>
      <c r="S2441" s="42">
        <f t="shared" ca="1" si="43"/>
        <v>48461</v>
      </c>
      <c r="T2441" s="43">
        <f ca="1">_xll.BInterpol('Base CDI'!$H$4:$H$28,'Base CDI'!$J$4:$J$29,S2441,"Cubic","Extrapolate=Linear","MultiX=Average","Skip=True","Sort=True")</f>
        <v>13.461453395407053</v>
      </c>
      <c r="U2441" s="43">
        <f ca="1">_xll.BInterpol('Base CDI'!$H$4:$H$28,'Base CDI'!$I$4:$I$29,S2441,"Cubic","Extrapolate=Linear","MultiX=Average","Skip=True","Sort=True")</f>
        <v>13.46754638914668</v>
      </c>
    </row>
    <row r="2442" spans="16:21" x14ac:dyDescent="0.25">
      <c r="P2442" s="10">
        <v>38063</v>
      </c>
      <c r="Q2442">
        <v>10.500780000000001</v>
      </c>
      <c r="S2442" s="42">
        <f t="shared" ca="1" si="43"/>
        <v>48462</v>
      </c>
      <c r="T2442" s="43">
        <f ca="1">_xll.BInterpol('Base CDI'!$H$4:$H$28,'Base CDI'!$J$4:$J$29,S2442,"Cubic","Extrapolate=Linear","MultiX=Average","Skip=True","Sort=True")</f>
        <v>13.461618187292878</v>
      </c>
      <c r="U2442" s="43">
        <f ca="1">_xll.BInterpol('Base CDI'!$H$4:$H$28,'Base CDI'!$I$4:$I$29,S2442,"Cubic","Extrapolate=Linear","MultiX=Average","Skip=True","Sort=True")</f>
        <v>13.467708400522231</v>
      </c>
    </row>
    <row r="2443" spans="16:21" x14ac:dyDescent="0.25">
      <c r="P2443" s="10">
        <v>38064</v>
      </c>
      <c r="Q2443">
        <v>10.50703</v>
      </c>
      <c r="S2443" s="42">
        <f t="shared" ref="S2443:S2506" ca="1" si="44">S2442+1</f>
        <v>48463</v>
      </c>
      <c r="T2443" s="43">
        <f ca="1">_xll.BInterpol('Base CDI'!$H$4:$H$28,'Base CDI'!$J$4:$J$29,S2443,"Cubic","Extrapolate=Linear","MultiX=Average","Skip=True","Sort=True")</f>
        <v>13.461782654636025</v>
      </c>
      <c r="U2443" s="43">
        <f ca="1">_xll.BInterpol('Base CDI'!$H$4:$H$28,'Base CDI'!$I$4:$I$29,S2443,"Cubic","Extrapolate=Linear","MultiX=Average","Skip=True","Sort=True")</f>
        <v>13.467870108661417</v>
      </c>
    </row>
    <row r="2444" spans="16:21" x14ac:dyDescent="0.25">
      <c r="P2444" s="10">
        <v>38065</v>
      </c>
      <c r="Q2444">
        <v>10.51322</v>
      </c>
      <c r="S2444" s="42">
        <f t="shared" ca="1" si="44"/>
        <v>48464</v>
      </c>
      <c r="T2444" s="43">
        <f ca="1">_xll.BInterpol('Base CDI'!$H$4:$H$28,'Base CDI'!$J$4:$J$29,S2444,"Cubic","Extrapolate=Linear","MultiX=Average","Skip=True","Sort=True")</f>
        <v>13.461946797307897</v>
      </c>
      <c r="U2444" s="43">
        <f ca="1">_xll.BInterpol('Base CDI'!$H$4:$H$28,'Base CDI'!$I$4:$I$29,S2444,"Cubic","Extrapolate=Linear","MultiX=Average","Skip=True","Sort=True")</f>
        <v>13.468031513743874</v>
      </c>
    </row>
    <row r="2445" spans="16:21" x14ac:dyDescent="0.25">
      <c r="P2445" s="10">
        <v>38068</v>
      </c>
      <c r="Q2445">
        <v>10.51942</v>
      </c>
      <c r="S2445" s="42">
        <f t="shared" ca="1" si="44"/>
        <v>48465</v>
      </c>
      <c r="T2445" s="43">
        <f ca="1">_xll.BInterpol('Base CDI'!$H$4:$H$28,'Base CDI'!$J$4:$J$29,S2445,"Cubic","Extrapolate=Linear","MultiX=Average","Skip=True","Sort=True")</f>
        <v>13.462110615179895</v>
      </c>
      <c r="U2445" s="43">
        <f ca="1">_xll.BInterpol('Base CDI'!$H$4:$H$28,'Base CDI'!$I$4:$I$29,S2445,"Cubic","Extrapolate=Linear","MultiX=Average","Skip=True","Sort=True")</f>
        <v>13.46819261594923</v>
      </c>
    </row>
    <row r="2446" spans="16:21" x14ac:dyDescent="0.25">
      <c r="P2446" s="10">
        <v>38069</v>
      </c>
      <c r="Q2446">
        <v>10.52563</v>
      </c>
      <c r="S2446" s="42">
        <f t="shared" ca="1" si="44"/>
        <v>48466</v>
      </c>
      <c r="T2446" s="43">
        <f ca="1">_xll.BInterpol('Base CDI'!$H$4:$H$28,'Base CDI'!$J$4:$J$29,S2446,"Cubic","Extrapolate=Linear","MultiX=Average","Skip=True","Sort=True")</f>
        <v>13.46227410812342</v>
      </c>
      <c r="U2446" s="43">
        <f ca="1">_xll.BInterpol('Base CDI'!$H$4:$H$28,'Base CDI'!$I$4:$I$29,S2446,"Cubic","Extrapolate=Linear","MultiX=Average","Skip=True","Sort=True")</f>
        <v>13.468353415457118</v>
      </c>
    </row>
    <row r="2447" spans="16:21" x14ac:dyDescent="0.25">
      <c r="P2447" s="10">
        <v>38070</v>
      </c>
      <c r="Q2447">
        <v>10.53186</v>
      </c>
      <c r="S2447" s="42">
        <f t="shared" ca="1" si="44"/>
        <v>48467</v>
      </c>
      <c r="T2447" s="43">
        <f ca="1">_xll.BInterpol('Base CDI'!$H$4:$H$28,'Base CDI'!$J$4:$J$29,S2447,"Cubic","Extrapolate=Linear","MultiX=Average","Skip=True","Sort=True")</f>
        <v>13.462437276009876</v>
      </c>
      <c r="U2447" s="43">
        <f ca="1">_xll.BInterpol('Base CDI'!$H$4:$H$28,'Base CDI'!$I$4:$I$29,S2447,"Cubic","Extrapolate=Linear","MultiX=Average","Skip=True","Sort=True")</f>
        <v>13.468513912447172</v>
      </c>
    </row>
    <row r="2448" spans="16:21" x14ac:dyDescent="0.25">
      <c r="P2448" s="10">
        <v>38071</v>
      </c>
      <c r="Q2448">
        <v>10.538080000000001</v>
      </c>
      <c r="S2448" s="42">
        <f t="shared" ca="1" si="44"/>
        <v>48468</v>
      </c>
      <c r="T2448" s="43">
        <f ca="1">_xll.BInterpol('Base CDI'!$H$4:$H$28,'Base CDI'!$J$4:$J$29,S2448,"Cubic","Extrapolate=Linear","MultiX=Average","Skip=True","Sort=True")</f>
        <v>13.462600118710665</v>
      </c>
      <c r="U2448" s="43">
        <f ca="1">_xll.BInterpol('Base CDI'!$H$4:$H$28,'Base CDI'!$I$4:$I$29,S2448,"Cubic","Extrapolate=Linear","MultiX=Average","Skip=True","Sort=True")</f>
        <v>13.468674107099023</v>
      </c>
    </row>
    <row r="2449" spans="16:21" x14ac:dyDescent="0.25">
      <c r="P2449" s="10">
        <v>38072</v>
      </c>
      <c r="Q2449">
        <v>10.5443</v>
      </c>
      <c r="S2449" s="42">
        <f t="shared" ca="1" si="44"/>
        <v>48469</v>
      </c>
      <c r="T2449" s="43">
        <f ca="1">_xll.BInterpol('Base CDI'!$H$4:$H$28,'Base CDI'!$J$4:$J$29,S2449,"Cubic","Extrapolate=Linear","MultiX=Average","Skip=True","Sort=True")</f>
        <v>13.462762636097183</v>
      </c>
      <c r="U2449" s="43">
        <f ca="1">_xll.BInterpol('Base CDI'!$H$4:$H$28,'Base CDI'!$I$4:$I$29,S2449,"Cubic","Extrapolate=Linear","MultiX=Average","Skip=True","Sort=True")</f>
        <v>13.468833999592301</v>
      </c>
    </row>
    <row r="2450" spans="16:21" x14ac:dyDescent="0.25">
      <c r="P2450" s="10">
        <v>38075</v>
      </c>
      <c r="Q2450">
        <v>10.550520000000001</v>
      </c>
      <c r="S2450" s="42">
        <f t="shared" ca="1" si="44"/>
        <v>48470</v>
      </c>
      <c r="T2450" s="43">
        <f ca="1">_xll.BInterpol('Base CDI'!$H$4:$H$28,'Base CDI'!$J$4:$J$29,S2450,"Cubic","Extrapolate=Linear","MultiX=Average","Skip=True","Sort=True")</f>
        <v>13.462924828040837</v>
      </c>
      <c r="U2450" s="43">
        <f ca="1">_xll.BInterpol('Base CDI'!$H$4:$H$28,'Base CDI'!$I$4:$I$29,S2450,"Cubic","Extrapolate=Linear","MultiX=Average","Skip=True","Sort=True")</f>
        <v>13.46899359010664</v>
      </c>
    </row>
    <row r="2451" spans="16:21" x14ac:dyDescent="0.25">
      <c r="P2451" s="10">
        <v>38076</v>
      </c>
      <c r="Q2451">
        <v>10.55674</v>
      </c>
      <c r="S2451" s="42">
        <f t="shared" ca="1" si="44"/>
        <v>48471</v>
      </c>
      <c r="T2451" s="43">
        <f ca="1">_xll.BInterpol('Base CDI'!$H$4:$H$28,'Base CDI'!$J$4:$J$29,S2451,"Cubic","Extrapolate=Linear","MultiX=Average","Skip=True","Sort=True")</f>
        <v>13.463086694413029</v>
      </c>
      <c r="U2451" s="43">
        <f ca="1">_xll.BInterpol('Base CDI'!$H$4:$H$28,'Base CDI'!$I$4:$I$29,S2451,"Cubic","Extrapolate=Linear","MultiX=Average","Skip=True","Sort=True")</f>
        <v>13.469152878821671</v>
      </c>
    </row>
    <row r="2452" spans="16:21" x14ac:dyDescent="0.25">
      <c r="P2452" s="10">
        <v>38077</v>
      </c>
      <c r="Q2452">
        <v>10.56296</v>
      </c>
      <c r="S2452" s="42">
        <f t="shared" ca="1" si="44"/>
        <v>48472</v>
      </c>
      <c r="T2452" s="43">
        <f ca="1">_xll.BInterpol('Base CDI'!$H$4:$H$28,'Base CDI'!$J$4:$J$29,S2452,"Cubic","Extrapolate=Linear","MultiX=Average","Skip=True","Sort=True")</f>
        <v>13.463248235085157</v>
      </c>
      <c r="U2452" s="43">
        <f ca="1">_xll.BInterpol('Base CDI'!$H$4:$H$28,'Base CDI'!$I$4:$I$29,S2452,"Cubic","Extrapolate=Linear","MultiX=Average","Skip=True","Sort=True")</f>
        <v>13.469311865917026</v>
      </c>
    </row>
    <row r="2453" spans="16:21" x14ac:dyDescent="0.25">
      <c r="P2453" s="10">
        <v>38078</v>
      </c>
      <c r="Q2453">
        <v>10.569190000000001</v>
      </c>
      <c r="S2453" s="42">
        <f t="shared" ca="1" si="44"/>
        <v>48473</v>
      </c>
      <c r="T2453" s="43">
        <f ca="1">_xll.BInterpol('Base CDI'!$H$4:$H$28,'Base CDI'!$J$4:$J$29,S2453,"Cubic","Extrapolate=Linear","MultiX=Average","Skip=True","Sort=True")</f>
        <v>13.463409449928625</v>
      </c>
      <c r="U2453" s="43">
        <f ca="1">_xll.BInterpol('Base CDI'!$H$4:$H$28,'Base CDI'!$I$4:$I$29,S2453,"Cubic","Extrapolate=Linear","MultiX=Average","Skip=True","Sort=True")</f>
        <v>13.469470551572337</v>
      </c>
    </row>
    <row r="2454" spans="16:21" x14ac:dyDescent="0.25">
      <c r="P2454" s="10">
        <v>38079</v>
      </c>
      <c r="Q2454">
        <v>10.575419999999999</v>
      </c>
      <c r="S2454" s="42">
        <f t="shared" ca="1" si="44"/>
        <v>48474</v>
      </c>
      <c r="T2454" s="43">
        <f ca="1">_xll.BInterpol('Base CDI'!$H$4:$H$28,'Base CDI'!$J$4:$J$29,S2454,"Cubic","Extrapolate=Linear","MultiX=Average","Skip=True","Sort=True")</f>
        <v>13.463570338814833</v>
      </c>
      <c r="U2454" s="43">
        <f ca="1">_xll.BInterpol('Base CDI'!$H$4:$H$28,'Base CDI'!$I$4:$I$29,S2454,"Cubic","Extrapolate=Linear","MultiX=Average","Skip=True","Sort=True")</f>
        <v>13.469628935967236</v>
      </c>
    </row>
    <row r="2455" spans="16:21" x14ac:dyDescent="0.25">
      <c r="P2455" s="10">
        <v>38082</v>
      </c>
      <c r="Q2455">
        <v>10.581670000000001</v>
      </c>
      <c r="S2455" s="42">
        <f t="shared" ca="1" si="44"/>
        <v>48475</v>
      </c>
      <c r="T2455" s="43">
        <f ca="1">_xll.BInterpol('Base CDI'!$H$4:$H$28,'Base CDI'!$J$4:$J$29,S2455,"Cubic","Extrapolate=Linear","MultiX=Average","Skip=True","Sort=True")</f>
        <v>13.463730901615184</v>
      </c>
      <c r="U2455" s="43">
        <f ca="1">_xll.BInterpol('Base CDI'!$H$4:$H$28,'Base CDI'!$I$4:$I$29,S2455,"Cubic","Extrapolate=Linear","MultiX=Average","Skip=True","Sort=True")</f>
        <v>13.469787019281357</v>
      </c>
    </row>
    <row r="2456" spans="16:21" x14ac:dyDescent="0.25">
      <c r="P2456" s="10">
        <v>38083</v>
      </c>
      <c r="Q2456">
        <v>10.587910000000001</v>
      </c>
      <c r="S2456" s="42">
        <f t="shared" ca="1" si="44"/>
        <v>48476</v>
      </c>
      <c r="T2456" s="43">
        <f ca="1">_xll.BInterpol('Base CDI'!$H$4:$H$28,'Base CDI'!$J$4:$J$29,S2456,"Cubic","Extrapolate=Linear","MultiX=Average","Skip=True","Sort=True")</f>
        <v>13.463891138201079</v>
      </c>
      <c r="U2456" s="43">
        <f ca="1">_xll.BInterpol('Base CDI'!$H$4:$H$28,'Base CDI'!$I$4:$I$29,S2456,"Cubic","Extrapolate=Linear","MultiX=Average","Skip=True","Sort=True")</f>
        <v>13.469944801694329</v>
      </c>
    </row>
    <row r="2457" spans="16:21" x14ac:dyDescent="0.25">
      <c r="P2457" s="10">
        <v>38084</v>
      </c>
      <c r="Q2457">
        <v>10.59416</v>
      </c>
      <c r="S2457" s="42">
        <f t="shared" ca="1" si="44"/>
        <v>48477</v>
      </c>
      <c r="T2457" s="43">
        <f ca="1">_xll.BInterpol('Base CDI'!$H$4:$H$28,'Base CDI'!$J$4:$J$29,S2457,"Cubic","Extrapolate=Linear","MultiX=Average","Skip=True","Sort=True")</f>
        <v>13.46405104844392</v>
      </c>
      <c r="U2457" s="43">
        <f ca="1">_xll.BInterpol('Base CDI'!$H$4:$H$28,'Base CDI'!$I$4:$I$29,S2457,"Cubic","Extrapolate=Linear","MultiX=Average","Skip=True","Sort=True")</f>
        <v>13.470102283385785</v>
      </c>
    </row>
    <row r="2458" spans="16:21" x14ac:dyDescent="0.25">
      <c r="P2458" s="10">
        <v>38085</v>
      </c>
      <c r="Q2458">
        <v>10.6004</v>
      </c>
      <c r="S2458" s="42">
        <f t="shared" ca="1" si="44"/>
        <v>48478</v>
      </c>
      <c r="T2458" s="43">
        <f ca="1">_xll.BInterpol('Base CDI'!$H$4:$H$28,'Base CDI'!$J$4:$J$29,S2458,"Cubic","Extrapolate=Linear","MultiX=Average","Skip=True","Sort=True")</f>
        <v>13.46421063221511</v>
      </c>
      <c r="U2458" s="43">
        <f ca="1">_xll.BInterpol('Base CDI'!$H$4:$H$28,'Base CDI'!$I$4:$I$29,S2458,"Cubic","Extrapolate=Linear","MultiX=Average","Skip=True","Sort=True")</f>
        <v>13.470259464535356</v>
      </c>
    </row>
    <row r="2459" spans="16:21" x14ac:dyDescent="0.25">
      <c r="P2459" s="10">
        <v>38089</v>
      </c>
      <c r="Q2459">
        <v>10.60665</v>
      </c>
      <c r="S2459" s="42">
        <f t="shared" ca="1" si="44"/>
        <v>48479</v>
      </c>
      <c r="T2459" s="43">
        <f ca="1">_xll.BInterpol('Base CDI'!$H$4:$H$28,'Base CDI'!$J$4:$J$29,S2459,"Cubic","Extrapolate=Linear","MultiX=Average","Skip=True","Sort=True")</f>
        <v>13.464369889386049</v>
      </c>
      <c r="U2459" s="43">
        <f ca="1">_xll.BInterpol('Base CDI'!$H$4:$H$28,'Base CDI'!$I$4:$I$29,S2459,"Cubic","Extrapolate=Linear","MultiX=Average","Skip=True","Sort=True")</f>
        <v>13.470416345322676</v>
      </c>
    </row>
    <row r="2460" spans="16:21" x14ac:dyDescent="0.25">
      <c r="P2460" s="10">
        <v>38090</v>
      </c>
      <c r="Q2460">
        <v>10.6129</v>
      </c>
      <c r="S2460" s="42">
        <f t="shared" ca="1" si="44"/>
        <v>48480</v>
      </c>
      <c r="T2460" s="43">
        <f ca="1">_xll.BInterpol('Base CDI'!$H$4:$H$28,'Base CDI'!$J$4:$J$29,S2460,"Cubic","Extrapolate=Linear","MultiX=Average","Skip=True","Sort=True")</f>
        <v>13.464528819828137</v>
      </c>
      <c r="U2460" s="43">
        <f ca="1">_xll.BInterpol('Base CDI'!$H$4:$H$28,'Base CDI'!$I$4:$I$29,S2460,"Cubic","Extrapolate=Linear","MultiX=Average","Skip=True","Sort=True")</f>
        <v>13.470572925927375</v>
      </c>
    </row>
    <row r="2461" spans="16:21" x14ac:dyDescent="0.25">
      <c r="P2461" s="10">
        <v>38091</v>
      </c>
      <c r="Q2461">
        <v>10.619149999999999</v>
      </c>
      <c r="S2461" s="42">
        <f t="shared" ca="1" si="44"/>
        <v>48481</v>
      </c>
      <c r="T2461" s="43">
        <f ca="1">_xll.BInterpol('Base CDI'!$H$4:$H$28,'Base CDI'!$J$4:$J$29,S2461,"Cubic","Extrapolate=Linear","MultiX=Average","Skip=True","Sort=True")</f>
        <v>13.46468742341278</v>
      </c>
      <c r="U2461" s="43">
        <f ca="1">_xll.BInterpol('Base CDI'!$H$4:$H$28,'Base CDI'!$I$4:$I$29,S2461,"Cubic","Extrapolate=Linear","MultiX=Average","Skip=True","Sort=True")</f>
        <v>13.470729206529086</v>
      </c>
    </row>
    <row r="2462" spans="16:21" x14ac:dyDescent="0.25">
      <c r="P2462" s="10">
        <v>38092</v>
      </c>
      <c r="Q2462">
        <v>10.625389999999999</v>
      </c>
      <c r="S2462" s="42">
        <f t="shared" ca="1" si="44"/>
        <v>48482</v>
      </c>
      <c r="T2462" s="43">
        <f ca="1">_xll.BInterpol('Base CDI'!$H$4:$H$28,'Base CDI'!$J$4:$J$29,S2462,"Cubic","Extrapolate=Linear","MultiX=Average","Skip=True","Sort=True")</f>
        <v>13.464845700011375</v>
      </c>
      <c r="U2462" s="43">
        <f ca="1">_xll.BInterpol('Base CDI'!$H$4:$H$28,'Base CDI'!$I$4:$I$29,S2462,"Cubic","Extrapolate=Linear","MultiX=Average","Skip=True","Sort=True")</f>
        <v>13.470885187307442</v>
      </c>
    </row>
    <row r="2463" spans="16:21" x14ac:dyDescent="0.25">
      <c r="P2463" s="10">
        <v>38093</v>
      </c>
      <c r="Q2463">
        <v>10.63156</v>
      </c>
      <c r="S2463" s="42">
        <f t="shared" ca="1" si="44"/>
        <v>48483</v>
      </c>
      <c r="T2463" s="43">
        <f ca="1">_xll.BInterpol('Base CDI'!$H$4:$H$28,'Base CDI'!$J$4:$J$29,S2463,"Cubic","Extrapolate=Linear","MultiX=Average","Skip=True","Sort=True")</f>
        <v>13.465003649495326</v>
      </c>
      <c r="U2463" s="43">
        <f ca="1">_xll.BInterpol('Base CDI'!$H$4:$H$28,'Base CDI'!$I$4:$I$29,S2463,"Cubic","Extrapolate=Linear","MultiX=Average","Skip=True","Sort=True")</f>
        <v>13.471040868442072</v>
      </c>
    </row>
    <row r="2464" spans="16:21" x14ac:dyDescent="0.25">
      <c r="P2464" s="10">
        <v>38096</v>
      </c>
      <c r="Q2464">
        <v>10.637729999999999</v>
      </c>
      <c r="S2464" s="42">
        <f t="shared" ca="1" si="44"/>
        <v>48484</v>
      </c>
      <c r="T2464" s="43">
        <f ca="1">_xll.BInterpol('Base CDI'!$H$4:$H$28,'Base CDI'!$J$4:$J$29,S2464,"Cubic","Extrapolate=Linear","MultiX=Average","Skip=True","Sort=True")</f>
        <v>13.465161271736035</v>
      </c>
      <c r="U2464" s="43">
        <f ca="1">_xll.BInterpol('Base CDI'!$H$4:$H$28,'Base CDI'!$I$4:$I$29,S2464,"Cubic","Extrapolate=Linear","MultiX=Average","Skip=True","Sort=True")</f>
        <v>13.471196250112611</v>
      </c>
    </row>
    <row r="2465" spans="16:21" x14ac:dyDescent="0.25">
      <c r="P2465" s="10">
        <v>38097</v>
      </c>
      <c r="Q2465">
        <v>10.6439</v>
      </c>
      <c r="S2465" s="42">
        <f t="shared" ca="1" si="44"/>
        <v>48485</v>
      </c>
      <c r="T2465" s="43">
        <f ca="1">_xll.BInterpol('Base CDI'!$H$4:$H$28,'Base CDI'!$J$4:$J$29,S2465,"Cubic","Extrapolate=Linear","MultiX=Average","Skip=True","Sort=True")</f>
        <v>13.465318566604903</v>
      </c>
      <c r="U2465" s="43">
        <f ca="1">_xll.BInterpol('Base CDI'!$H$4:$H$28,'Base CDI'!$I$4:$I$29,S2465,"Cubic","Extrapolate=Linear","MultiX=Average","Skip=True","Sort=True")</f>
        <v>13.471351332498688</v>
      </c>
    </row>
    <row r="2466" spans="16:21" x14ac:dyDescent="0.25">
      <c r="P2466" s="10">
        <v>38099</v>
      </c>
      <c r="Q2466">
        <v>10.650069999999999</v>
      </c>
      <c r="S2466" s="42">
        <f t="shared" ca="1" si="44"/>
        <v>48486</v>
      </c>
      <c r="T2466" s="43">
        <f ca="1">_xll.BInterpol('Base CDI'!$H$4:$H$28,'Base CDI'!$J$4:$J$29,S2466,"Cubic","Extrapolate=Linear","MultiX=Average","Skip=True","Sort=True")</f>
        <v>13.465475533973333</v>
      </c>
      <c r="U2466" s="43">
        <f ca="1">_xll.BInterpol('Base CDI'!$H$4:$H$28,'Base CDI'!$I$4:$I$29,S2466,"Cubic","Extrapolate=Linear","MultiX=Average","Skip=True","Sort=True")</f>
        <v>13.471506115779938</v>
      </c>
    </row>
    <row r="2467" spans="16:21" x14ac:dyDescent="0.25">
      <c r="P2467" s="10">
        <v>38100</v>
      </c>
      <c r="Q2467">
        <v>10.65624</v>
      </c>
      <c r="S2467" s="42">
        <f t="shared" ca="1" si="44"/>
        <v>48487</v>
      </c>
      <c r="T2467" s="43">
        <f ca="1">_xll.BInterpol('Base CDI'!$H$4:$H$28,'Base CDI'!$J$4:$J$29,S2467,"Cubic","Extrapolate=Linear","MultiX=Average","Skip=True","Sort=True")</f>
        <v>13.465632173712724</v>
      </c>
      <c r="U2467" s="43">
        <f ca="1">_xll.BInterpol('Base CDI'!$H$4:$H$28,'Base CDI'!$I$4:$I$29,S2467,"Cubic","Extrapolate=Linear","MultiX=Average","Skip=True","Sort=True")</f>
        <v>13.471660600135991</v>
      </c>
    </row>
    <row r="2468" spans="16:21" x14ac:dyDescent="0.25">
      <c r="P2468" s="10">
        <v>38103</v>
      </c>
      <c r="Q2468">
        <v>10.662419999999999</v>
      </c>
      <c r="S2468" s="42">
        <f t="shared" ca="1" si="44"/>
        <v>48488</v>
      </c>
      <c r="T2468" s="43">
        <f ca="1">_xll.BInterpol('Base CDI'!$H$4:$H$28,'Base CDI'!$J$4:$J$29,S2468,"Cubic","Extrapolate=Linear","MultiX=Average","Skip=True","Sort=True")</f>
        <v>13.465788485694478</v>
      </c>
      <c r="U2468" s="43">
        <f ca="1">_xll.BInterpol('Base CDI'!$H$4:$H$28,'Base CDI'!$I$4:$I$29,S2468,"Cubic","Extrapolate=Linear","MultiX=Average","Skip=True","Sort=True")</f>
        <v>13.47181478574648</v>
      </c>
    </row>
    <row r="2469" spans="16:21" x14ac:dyDescent="0.25">
      <c r="P2469" s="10">
        <v>38104</v>
      </c>
      <c r="Q2469">
        <v>10.66859</v>
      </c>
      <c r="S2469" s="42">
        <f t="shared" ca="1" si="44"/>
        <v>48489</v>
      </c>
      <c r="T2469" s="43">
        <f ca="1">_xll.BInterpol('Base CDI'!$H$4:$H$28,'Base CDI'!$J$4:$J$29,S2469,"Cubic","Extrapolate=Linear","MultiX=Average","Skip=True","Sort=True")</f>
        <v>13.465944469789997</v>
      </c>
      <c r="U2469" s="43">
        <f ca="1">_xll.BInterpol('Base CDI'!$H$4:$H$28,'Base CDI'!$I$4:$I$29,S2469,"Cubic","Extrapolate=Linear","MultiX=Average","Skip=True","Sort=True")</f>
        <v>13.471968672791036</v>
      </c>
    </row>
    <row r="2470" spans="16:21" x14ac:dyDescent="0.25">
      <c r="P2470" s="10">
        <v>38105</v>
      </c>
      <c r="Q2470">
        <v>10.674770000000001</v>
      </c>
      <c r="S2470" s="42">
        <f t="shared" ca="1" si="44"/>
        <v>48490</v>
      </c>
      <c r="T2470" s="43">
        <f ca="1">_xll.BInterpol('Base CDI'!$H$4:$H$28,'Base CDI'!$J$4:$J$29,S2470,"Cubic","Extrapolate=Linear","MultiX=Average","Skip=True","Sort=True")</f>
        <v>13.466100125870685</v>
      </c>
      <c r="U2470" s="43">
        <f ca="1">_xll.BInterpol('Base CDI'!$H$4:$H$28,'Base CDI'!$I$4:$I$29,S2470,"Cubic","Extrapolate=Linear","MultiX=Average","Skip=True","Sort=True")</f>
        <v>13.472122261449291</v>
      </c>
    </row>
    <row r="2471" spans="16:21" x14ac:dyDescent="0.25">
      <c r="P2471" s="10">
        <v>38106</v>
      </c>
      <c r="Q2471">
        <v>10.680960000000001</v>
      </c>
      <c r="S2471" s="42">
        <f t="shared" ca="1" si="44"/>
        <v>48491</v>
      </c>
      <c r="T2471" s="43">
        <f ca="1">_xll.BInterpol('Base CDI'!$H$4:$H$28,'Base CDI'!$J$4:$J$29,S2471,"Cubic","Extrapolate=Linear","MultiX=Average","Skip=True","Sort=True")</f>
        <v>13.466255453807943</v>
      </c>
      <c r="U2471" s="43">
        <f ca="1">_xll.BInterpol('Base CDI'!$H$4:$H$28,'Base CDI'!$I$4:$I$29,S2471,"Cubic","Extrapolate=Linear","MultiX=Average","Skip=True","Sort=True")</f>
        <v>13.472275551900879</v>
      </c>
    </row>
    <row r="2472" spans="16:21" x14ac:dyDescent="0.25">
      <c r="P2472" s="10">
        <v>38107</v>
      </c>
      <c r="Q2472">
        <v>10.687139999999999</v>
      </c>
      <c r="S2472" s="42">
        <f t="shared" ca="1" si="44"/>
        <v>48492</v>
      </c>
      <c r="T2472" s="43">
        <f ca="1">_xll.BInterpol('Base CDI'!$H$4:$H$28,'Base CDI'!$J$4:$J$29,S2472,"Cubic","Extrapolate=Linear","MultiX=Average","Skip=True","Sort=True")</f>
        <v>13.466410453473168</v>
      </c>
      <c r="U2472" s="43">
        <f ca="1">_xll.BInterpol('Base CDI'!$H$4:$H$28,'Base CDI'!$I$4:$I$29,S2472,"Cubic","Extrapolate=Linear","MultiX=Average","Skip=True","Sort=True")</f>
        <v>13.472428544325428</v>
      </c>
    </row>
    <row r="2473" spans="16:21" x14ac:dyDescent="0.25">
      <c r="P2473" s="10">
        <v>38110</v>
      </c>
      <c r="Q2473">
        <v>10.693339999999999</v>
      </c>
      <c r="S2473" s="42">
        <f t="shared" ca="1" si="44"/>
        <v>48493</v>
      </c>
      <c r="T2473" s="43">
        <f ca="1">_xll.BInterpol('Base CDI'!$H$4:$H$28,'Base CDI'!$J$4:$J$29,S2473,"Cubic","Extrapolate=Linear","MultiX=Average","Skip=True","Sort=True")</f>
        <v>13.466565124737768</v>
      </c>
      <c r="U2473" s="43">
        <f ca="1">_xll.BInterpol('Base CDI'!$H$4:$H$28,'Base CDI'!$I$4:$I$29,S2473,"Cubic","Extrapolate=Linear","MultiX=Average","Skip=True","Sort=True")</f>
        <v>13.472581238902572</v>
      </c>
    </row>
    <row r="2474" spans="16:21" x14ac:dyDescent="0.25">
      <c r="P2474" s="10">
        <v>38111</v>
      </c>
      <c r="Q2474">
        <v>10.699540000000001</v>
      </c>
      <c r="S2474" s="42">
        <f t="shared" ca="1" si="44"/>
        <v>48494</v>
      </c>
      <c r="T2474" s="43">
        <f ca="1">_xll.BInterpol('Base CDI'!$H$4:$H$28,'Base CDI'!$J$4:$J$29,S2474,"Cubic","Extrapolate=Linear","MultiX=Average","Skip=True","Sort=True")</f>
        <v>13.466719467473141</v>
      </c>
      <c r="U2474" s="43">
        <f ca="1">_xll.BInterpol('Base CDI'!$H$4:$H$28,'Base CDI'!$I$4:$I$29,S2474,"Cubic","Extrapolate=Linear","MultiX=Average","Skip=True","Sort=True")</f>
        <v>13.472733635811945</v>
      </c>
    </row>
    <row r="2475" spans="16:21" x14ac:dyDescent="0.25">
      <c r="P2475" s="10">
        <v>38112</v>
      </c>
      <c r="Q2475">
        <v>10.70574</v>
      </c>
      <c r="S2475" s="42">
        <f t="shared" ca="1" si="44"/>
        <v>48495</v>
      </c>
      <c r="T2475" s="43">
        <f ca="1">_xll.BInterpol('Base CDI'!$H$4:$H$28,'Base CDI'!$J$4:$J$29,S2475,"Cubic","Extrapolate=Linear","MultiX=Average","Skip=True","Sort=True")</f>
        <v>13.466873481550689</v>
      </c>
      <c r="U2475" s="43">
        <f ca="1">_xll.BInterpol('Base CDI'!$H$4:$H$28,'Base CDI'!$I$4:$I$29,S2475,"Cubic","Extrapolate=Linear","MultiX=Average","Skip=True","Sort=True")</f>
        <v>13.472885735233177</v>
      </c>
    </row>
    <row r="2476" spans="16:21" x14ac:dyDescent="0.25">
      <c r="P2476" s="10">
        <v>38113</v>
      </c>
      <c r="Q2476">
        <v>10.71194</v>
      </c>
      <c r="S2476" s="42">
        <f t="shared" ca="1" si="44"/>
        <v>48496</v>
      </c>
      <c r="T2476" s="43">
        <f ca="1">_xll.BInterpol('Base CDI'!$H$4:$H$28,'Base CDI'!$J$4:$J$29,S2476,"Cubic","Extrapolate=Linear","MultiX=Average","Skip=True","Sort=True")</f>
        <v>13.467027166841813</v>
      </c>
      <c r="U2476" s="43">
        <f ca="1">_xll.BInterpol('Base CDI'!$H$4:$H$28,'Base CDI'!$I$4:$I$29,S2476,"Cubic","Extrapolate=Linear","MultiX=Average","Skip=True","Sort=True")</f>
        <v>13.473037537345899</v>
      </c>
    </row>
    <row r="2477" spans="16:21" x14ac:dyDescent="0.25">
      <c r="P2477" s="10">
        <v>38114</v>
      </c>
      <c r="Q2477">
        <v>10.71815</v>
      </c>
      <c r="S2477" s="42">
        <f t="shared" ca="1" si="44"/>
        <v>48497</v>
      </c>
      <c r="T2477" s="43">
        <f ca="1">_xll.BInterpol('Base CDI'!$H$4:$H$28,'Base CDI'!$J$4:$J$29,S2477,"Cubic","Extrapolate=Linear","MultiX=Average","Skip=True","Sort=True")</f>
        <v>13.467180523217918</v>
      </c>
      <c r="U2477" s="43">
        <f ca="1">_xll.BInterpol('Base CDI'!$H$4:$H$28,'Base CDI'!$I$4:$I$29,S2477,"Cubic","Extrapolate=Linear","MultiX=Average","Skip=True","Sort=True")</f>
        <v>13.473189042329745</v>
      </c>
    </row>
    <row r="2478" spans="16:21" x14ac:dyDescent="0.25">
      <c r="P2478" s="10">
        <v>38117</v>
      </c>
      <c r="Q2478">
        <v>10.724360000000001</v>
      </c>
      <c r="S2478" s="42">
        <f t="shared" ca="1" si="44"/>
        <v>48498</v>
      </c>
      <c r="T2478" s="43">
        <f ca="1">_xll.BInterpol('Base CDI'!$H$4:$H$28,'Base CDI'!$J$4:$J$29,S2478,"Cubic","Extrapolate=Linear","MultiX=Average","Skip=True","Sort=True")</f>
        <v>13.467333550550402</v>
      </c>
      <c r="U2478" s="43">
        <f ca="1">_xll.BInterpol('Base CDI'!$H$4:$H$28,'Base CDI'!$I$4:$I$29,S2478,"Cubic","Extrapolate=Linear","MultiX=Average","Skip=True","Sort=True")</f>
        <v>13.473340250364346</v>
      </c>
    </row>
    <row r="2479" spans="16:21" x14ac:dyDescent="0.25">
      <c r="P2479" s="10">
        <v>38118</v>
      </c>
      <c r="Q2479">
        <v>10.73057</v>
      </c>
      <c r="S2479" s="42">
        <f t="shared" ca="1" si="44"/>
        <v>48499</v>
      </c>
      <c r="T2479" s="43">
        <f ca="1">_xll.BInterpol('Base CDI'!$H$4:$H$28,'Base CDI'!$J$4:$J$29,S2479,"Cubic","Extrapolate=Linear","MultiX=Average","Skip=True","Sort=True")</f>
        <v>13.467486248710667</v>
      </c>
      <c r="U2479" s="43">
        <f ca="1">_xll.BInterpol('Base CDI'!$H$4:$H$28,'Base CDI'!$I$4:$I$29,S2479,"Cubic","Extrapolate=Linear","MultiX=Average","Skip=True","Sort=True")</f>
        <v>13.473491161629333</v>
      </c>
    </row>
    <row r="2480" spans="16:21" x14ac:dyDescent="0.25">
      <c r="P2480" s="10">
        <v>38119</v>
      </c>
      <c r="Q2480">
        <v>10.73678</v>
      </c>
      <c r="S2480" s="42">
        <f t="shared" ca="1" si="44"/>
        <v>48500</v>
      </c>
      <c r="T2480" s="43">
        <f ca="1">_xll.BInterpol('Base CDI'!$H$4:$H$28,'Base CDI'!$J$4:$J$29,S2480,"Cubic","Extrapolate=Linear","MultiX=Average","Skip=True","Sort=True")</f>
        <v>13.467638617570117</v>
      </c>
      <c r="U2480" s="43">
        <f ca="1">_xll.BInterpol('Base CDI'!$H$4:$H$28,'Base CDI'!$I$4:$I$29,S2480,"Cubic","Extrapolate=Linear","MultiX=Average","Skip=True","Sort=True")</f>
        <v>13.473641776304341</v>
      </c>
    </row>
    <row r="2481" spans="16:21" x14ac:dyDescent="0.25">
      <c r="P2481" s="10">
        <v>38120</v>
      </c>
      <c r="Q2481">
        <v>10.742990000000001</v>
      </c>
      <c r="S2481" s="42">
        <f t="shared" ca="1" si="44"/>
        <v>48501</v>
      </c>
      <c r="T2481" s="43">
        <f ca="1">_xll.BInterpol('Base CDI'!$H$4:$H$28,'Base CDI'!$J$4:$J$29,S2481,"Cubic","Extrapolate=Linear","MultiX=Average","Skip=True","Sort=True")</f>
        <v>13.467790657000151</v>
      </c>
      <c r="U2481" s="43">
        <f ca="1">_xll.BInterpol('Base CDI'!$H$4:$H$28,'Base CDI'!$I$4:$I$29,S2481,"Cubic","Extrapolate=Linear","MultiX=Average","Skip=True","Sort=True")</f>
        <v>13.473792094568998</v>
      </c>
    </row>
    <row r="2482" spans="16:21" x14ac:dyDescent="0.25">
      <c r="P2482" s="10">
        <v>38121</v>
      </c>
      <c r="Q2482">
        <v>10.74921</v>
      </c>
      <c r="S2482" s="42">
        <f t="shared" ca="1" si="44"/>
        <v>48502</v>
      </c>
      <c r="T2482" s="43">
        <f ca="1">_xll.BInterpol('Base CDI'!$H$4:$H$28,'Base CDI'!$J$4:$J$29,S2482,"Cubic","Extrapolate=Linear","MultiX=Average","Skip=True","Sort=True")</f>
        <v>13.467942366872172</v>
      </c>
      <c r="U2482" s="43">
        <f ca="1">_xll.BInterpol('Base CDI'!$H$4:$H$28,'Base CDI'!$I$4:$I$29,S2482,"Cubic","Extrapolate=Linear","MultiX=Average","Skip=True","Sort=True")</f>
        <v>13.473942116602936</v>
      </c>
    </row>
    <row r="2483" spans="16:21" x14ac:dyDescent="0.25">
      <c r="P2483" s="10">
        <v>38124</v>
      </c>
      <c r="Q2483">
        <v>10.75544</v>
      </c>
      <c r="S2483" s="42">
        <f t="shared" ca="1" si="44"/>
        <v>48503</v>
      </c>
      <c r="T2483" s="43">
        <f ca="1">_xll.BInterpol('Base CDI'!$H$4:$H$28,'Base CDI'!$J$4:$J$29,S2483,"Cubic","Extrapolate=Linear","MultiX=Average","Skip=True","Sort=True")</f>
        <v>13.468093747057583</v>
      </c>
      <c r="U2483" s="43">
        <f ca="1">_xll.BInterpol('Base CDI'!$H$4:$H$28,'Base CDI'!$I$4:$I$29,S2483,"Cubic","Extrapolate=Linear","MultiX=Average","Skip=True","Sort=True")</f>
        <v>13.474091842585791</v>
      </c>
    </row>
    <row r="2484" spans="16:21" x14ac:dyDescent="0.25">
      <c r="P2484" s="10">
        <v>38125</v>
      </c>
      <c r="Q2484">
        <v>10.761670000000001</v>
      </c>
      <c r="S2484" s="42">
        <f t="shared" ca="1" si="44"/>
        <v>48504</v>
      </c>
      <c r="T2484" s="43">
        <f ca="1">_xll.BInterpol('Base CDI'!$H$4:$H$28,'Base CDI'!$J$4:$J$29,S2484,"Cubic","Extrapolate=Linear","MultiX=Average","Skip=True","Sort=True")</f>
        <v>13.468244797427783</v>
      </c>
      <c r="U2484" s="43">
        <f ca="1">_xll.BInterpol('Base CDI'!$H$4:$H$28,'Base CDI'!$I$4:$I$29,S2484,"Cubic","Extrapolate=Linear","MultiX=Average","Skip=True","Sort=True")</f>
        <v>13.474241272697194</v>
      </c>
    </row>
    <row r="2485" spans="16:21" x14ac:dyDescent="0.25">
      <c r="P2485" s="10">
        <v>38126</v>
      </c>
      <c r="Q2485">
        <v>10.767899999999999</v>
      </c>
      <c r="S2485" s="42">
        <f t="shared" ca="1" si="44"/>
        <v>48505</v>
      </c>
      <c r="T2485" s="43">
        <f ca="1">_xll.BInterpol('Base CDI'!$H$4:$H$28,'Base CDI'!$J$4:$J$29,S2485,"Cubic","Extrapolate=Linear","MultiX=Average","Skip=True","Sort=True")</f>
        <v>13.468395517854175</v>
      </c>
      <c r="U2485" s="43">
        <f ca="1">_xll.BInterpol('Base CDI'!$H$4:$H$28,'Base CDI'!$I$4:$I$29,S2485,"Cubic","Extrapolate=Linear","MultiX=Average","Skip=True","Sort=True")</f>
        <v>13.474390407116774</v>
      </c>
    </row>
    <row r="2486" spans="16:21" x14ac:dyDescent="0.25">
      <c r="P2486" s="10">
        <v>38127</v>
      </c>
      <c r="Q2486">
        <v>10.774139999999999</v>
      </c>
      <c r="S2486" s="42">
        <f t="shared" ca="1" si="44"/>
        <v>48506</v>
      </c>
      <c r="T2486" s="43">
        <f ca="1">_xll.BInterpol('Base CDI'!$H$4:$H$28,'Base CDI'!$J$4:$J$29,S2486,"Cubic","Extrapolate=Linear","MultiX=Average","Skip=True","Sort=True")</f>
        <v>13.46854590820816</v>
      </c>
      <c r="U2486" s="43">
        <f ca="1">_xll.BInterpol('Base CDI'!$H$4:$H$28,'Base CDI'!$I$4:$I$29,S2486,"Cubic","Extrapolate=Linear","MultiX=Average","Skip=True","Sort=True")</f>
        <v>13.474539246024165</v>
      </c>
    </row>
    <row r="2487" spans="16:21" x14ac:dyDescent="0.25">
      <c r="P2487" s="10">
        <v>38128</v>
      </c>
      <c r="Q2487">
        <v>10.780379999999999</v>
      </c>
      <c r="S2487" s="42">
        <f t="shared" ca="1" si="44"/>
        <v>48507</v>
      </c>
      <c r="T2487" s="43">
        <f ca="1">_xll.BInterpol('Base CDI'!$H$4:$H$28,'Base CDI'!$J$4:$J$29,S2487,"Cubic","Extrapolate=Linear","MultiX=Average","Skip=True","Sort=True")</f>
        <v>13.468695968361139</v>
      </c>
      <c r="U2487" s="43">
        <f ca="1">_xll.BInterpol('Base CDI'!$H$4:$H$28,'Base CDI'!$I$4:$I$29,S2487,"Cubic","Extrapolate=Linear","MultiX=Average","Skip=True","Sort=True")</f>
        <v>13.474687789598997</v>
      </c>
    </row>
    <row r="2488" spans="16:21" x14ac:dyDescent="0.25">
      <c r="P2488" s="10">
        <v>38131</v>
      </c>
      <c r="Q2488">
        <v>10.786630000000001</v>
      </c>
      <c r="S2488" s="42">
        <f t="shared" ca="1" si="44"/>
        <v>48508</v>
      </c>
      <c r="T2488" s="43">
        <f ca="1">_xll.BInterpol('Base CDI'!$H$4:$H$28,'Base CDI'!$J$4:$J$29,S2488,"Cubic","Extrapolate=Linear","MultiX=Average","Skip=True","Sort=True")</f>
        <v>13.468845698184516</v>
      </c>
      <c r="U2488" s="43">
        <f ca="1">_xll.BInterpol('Base CDI'!$H$4:$H$28,'Base CDI'!$I$4:$I$29,S2488,"Cubic","Extrapolate=Linear","MultiX=Average","Skip=True","Sort=True")</f>
        <v>13.474836038020905</v>
      </c>
    </row>
    <row r="2489" spans="16:21" x14ac:dyDescent="0.25">
      <c r="P2489" s="10">
        <v>38132</v>
      </c>
      <c r="Q2489">
        <v>10.79288</v>
      </c>
      <c r="S2489" s="42">
        <f t="shared" ca="1" si="44"/>
        <v>48509</v>
      </c>
      <c r="T2489" s="43">
        <f ca="1">_xll.BInterpol('Base CDI'!$H$4:$H$28,'Base CDI'!$J$4:$J$29,S2489,"Cubic","Extrapolate=Linear","MultiX=Average","Skip=True","Sort=True")</f>
        <v>13.468995097549692</v>
      </c>
      <c r="U2489" s="43">
        <f ca="1">_xll.BInterpol('Base CDI'!$H$4:$H$28,'Base CDI'!$I$4:$I$29,S2489,"Cubic","Extrapolate=Linear","MultiX=Average","Skip=True","Sort=True")</f>
        <v>13.47498399146952</v>
      </c>
    </row>
    <row r="2490" spans="16:21" x14ac:dyDescent="0.25">
      <c r="P2490" s="10">
        <v>38133</v>
      </c>
      <c r="Q2490">
        <v>10.79914</v>
      </c>
      <c r="S2490" s="42">
        <f t="shared" ca="1" si="44"/>
        <v>48510</v>
      </c>
      <c r="T2490" s="43">
        <f ca="1">_xll.BInterpol('Base CDI'!$H$4:$H$28,'Base CDI'!$J$4:$J$29,S2490,"Cubic","Extrapolate=Linear","MultiX=Average","Skip=True","Sort=True")</f>
        <v>13.469144166328066</v>
      </c>
      <c r="U2490" s="43">
        <f ca="1">_xll.BInterpol('Base CDI'!$H$4:$H$28,'Base CDI'!$I$4:$I$29,S2490,"Cubic","Extrapolate=Linear","MultiX=Average","Skip=True","Sort=True")</f>
        <v>13.475131650124473</v>
      </c>
    </row>
    <row r="2491" spans="16:21" x14ac:dyDescent="0.25">
      <c r="P2491" s="10">
        <v>38134</v>
      </c>
      <c r="Q2491">
        <v>10.80542</v>
      </c>
      <c r="S2491" s="42">
        <f t="shared" ca="1" si="44"/>
        <v>48511</v>
      </c>
      <c r="T2491" s="43">
        <f ca="1">_xll.BInterpol('Base CDI'!$H$4:$H$28,'Base CDI'!$J$4:$J$29,S2491,"Cubic","Extrapolate=Linear","MultiX=Average","Skip=True","Sort=True")</f>
        <v>13.469292904391043</v>
      </c>
      <c r="U2491" s="43">
        <f ca="1">_xll.BInterpol('Base CDI'!$H$4:$H$28,'Base CDI'!$I$4:$I$29,S2491,"Cubic","Extrapolate=Linear","MultiX=Average","Skip=True","Sort=True")</f>
        <v>13.475279014165395</v>
      </c>
    </row>
    <row r="2492" spans="16:21" x14ac:dyDescent="0.25">
      <c r="P2492" s="10">
        <v>38135</v>
      </c>
      <c r="Q2492">
        <v>10.81171</v>
      </c>
      <c r="S2492" s="42">
        <f t="shared" ca="1" si="44"/>
        <v>48512</v>
      </c>
      <c r="T2492" s="43">
        <f ca="1">_xll.BInterpol('Base CDI'!$H$4:$H$28,'Base CDI'!$J$4:$J$29,S2492,"Cubic","Extrapolate=Linear","MultiX=Average","Skip=True","Sort=True")</f>
        <v>13.469441311610023</v>
      </c>
      <c r="U2492" s="43">
        <f ca="1">_xll.BInterpol('Base CDI'!$H$4:$H$28,'Base CDI'!$I$4:$I$29,S2492,"Cubic","Extrapolate=Linear","MultiX=Average","Skip=True","Sort=True")</f>
        <v>13.47542608377192</v>
      </c>
    </row>
    <row r="2493" spans="16:21" x14ac:dyDescent="0.25">
      <c r="P2493" s="10">
        <v>38138</v>
      </c>
      <c r="Q2493">
        <v>10.818020000000001</v>
      </c>
      <c r="S2493" s="42">
        <f t="shared" ca="1" si="44"/>
        <v>48513</v>
      </c>
      <c r="T2493" s="43">
        <f ca="1">_xll.BInterpol('Base CDI'!$H$4:$H$28,'Base CDI'!$J$4:$J$29,S2493,"Cubic","Extrapolate=Linear","MultiX=Average","Skip=True","Sort=True")</f>
        <v>13.469589387856407</v>
      </c>
      <c r="U2493" s="43">
        <f ca="1">_xll.BInterpol('Base CDI'!$H$4:$H$28,'Base CDI'!$I$4:$I$29,S2493,"Cubic","Extrapolate=Linear","MultiX=Average","Skip=True","Sort=True")</f>
        <v>13.47557285912368</v>
      </c>
    </row>
    <row r="2494" spans="16:21" x14ac:dyDescent="0.25">
      <c r="P2494" s="10">
        <v>38139</v>
      </c>
      <c r="Q2494">
        <v>10.82432</v>
      </c>
      <c r="S2494" s="42">
        <f t="shared" ca="1" si="44"/>
        <v>48514</v>
      </c>
      <c r="T2494" s="43">
        <f ca="1">_xll.BInterpol('Base CDI'!$H$4:$H$28,'Base CDI'!$J$4:$J$29,S2494,"Cubic","Extrapolate=Linear","MultiX=Average","Skip=True","Sort=True")</f>
        <v>13.469737133001598</v>
      </c>
      <c r="U2494" s="43">
        <f ca="1">_xll.BInterpol('Base CDI'!$H$4:$H$28,'Base CDI'!$I$4:$I$29,S2494,"Cubic","Extrapolate=Linear","MultiX=Average","Skip=True","Sort=True")</f>
        <v>13.475719340400305</v>
      </c>
    </row>
    <row r="2495" spans="16:21" x14ac:dyDescent="0.25">
      <c r="P2495" s="10">
        <v>38140</v>
      </c>
      <c r="Q2495">
        <v>10.8306</v>
      </c>
      <c r="S2495" s="42">
        <f t="shared" ca="1" si="44"/>
        <v>48515</v>
      </c>
      <c r="T2495" s="43">
        <f ca="1">_xll.BInterpol('Base CDI'!$H$4:$H$28,'Base CDI'!$J$4:$J$29,S2495,"Cubic","Extrapolate=Linear","MultiX=Average","Skip=True","Sort=True")</f>
        <v>13.469884546916997</v>
      </c>
      <c r="U2495" s="43">
        <f ca="1">_xll.BInterpol('Base CDI'!$H$4:$H$28,'Base CDI'!$I$4:$I$29,S2495,"Cubic","Extrapolate=Linear","MultiX=Average","Skip=True","Sort=True")</f>
        <v>13.47586552778143</v>
      </c>
    </row>
    <row r="2496" spans="16:21" x14ac:dyDescent="0.25">
      <c r="P2496" s="10">
        <v>38141</v>
      </c>
      <c r="Q2496">
        <v>10.83689</v>
      </c>
      <c r="S2496" s="42">
        <f t="shared" ca="1" si="44"/>
        <v>48516</v>
      </c>
      <c r="T2496" s="43">
        <f ca="1">_xll.BInterpol('Base CDI'!$H$4:$H$28,'Base CDI'!$J$4:$J$29,S2496,"Cubic","Extrapolate=Linear","MultiX=Average","Skip=True","Sort=True")</f>
        <v>13.470031629474006</v>
      </c>
      <c r="U2496" s="43">
        <f ca="1">_xll.BInterpol('Base CDI'!$H$4:$H$28,'Base CDI'!$I$4:$I$29,S2496,"Cubic","Extrapolate=Linear","MultiX=Average","Skip=True","Sort=True")</f>
        <v>13.476011421446684</v>
      </c>
    </row>
    <row r="2497" spans="16:21" x14ac:dyDescent="0.25">
      <c r="P2497" s="10">
        <v>38142</v>
      </c>
      <c r="Q2497">
        <v>10.843159999999999</v>
      </c>
      <c r="S2497" s="42">
        <f t="shared" ca="1" si="44"/>
        <v>48517</v>
      </c>
      <c r="T2497" s="43">
        <f ca="1">_xll.BInterpol('Base CDI'!$H$4:$H$28,'Base CDI'!$J$4:$J$29,S2497,"Cubic","Extrapolate=Linear","MultiX=Average","Skip=True","Sort=True")</f>
        <v>13.470178380544025</v>
      </c>
      <c r="U2497" s="43">
        <f ca="1">_xll.BInterpol('Base CDI'!$H$4:$H$28,'Base CDI'!$I$4:$I$29,S2497,"Cubic","Extrapolate=Linear","MultiX=Average","Skip=True","Sort=True")</f>
        <v>13.476157021575698</v>
      </c>
    </row>
    <row r="2498" spans="16:21" x14ac:dyDescent="0.25">
      <c r="P2498" s="10">
        <v>38145</v>
      </c>
      <c r="Q2498">
        <v>10.849460000000001</v>
      </c>
      <c r="S2498" s="42">
        <f t="shared" ca="1" si="44"/>
        <v>48518</v>
      </c>
      <c r="T2498" s="43">
        <f ca="1">_xll.BInterpol('Base CDI'!$H$4:$H$28,'Base CDI'!$J$4:$J$29,S2498,"Cubic","Extrapolate=Linear","MultiX=Average","Skip=True","Sort=True")</f>
        <v>13.470324799998458</v>
      </c>
      <c r="U2498" s="43">
        <f ca="1">_xll.BInterpol('Base CDI'!$H$4:$H$28,'Base CDI'!$I$4:$I$29,S2498,"Cubic","Extrapolate=Linear","MultiX=Average","Skip=True","Sort=True")</f>
        <v>13.47630232834811</v>
      </c>
    </row>
    <row r="2499" spans="16:21" x14ac:dyDescent="0.25">
      <c r="P2499" s="10">
        <v>38146</v>
      </c>
      <c r="Q2499">
        <v>10.85575</v>
      </c>
      <c r="S2499" s="42">
        <f t="shared" ca="1" si="44"/>
        <v>48519</v>
      </c>
      <c r="T2499" s="43">
        <f ca="1">_xll.BInterpol('Base CDI'!$H$4:$H$28,'Base CDI'!$J$4:$J$29,S2499,"Cubic","Extrapolate=Linear","MultiX=Average","Skip=True","Sort=True")</f>
        <v>13.470470887708705</v>
      </c>
      <c r="U2499" s="43">
        <f ca="1">_xll.BInterpol('Base CDI'!$H$4:$H$28,'Base CDI'!$I$4:$I$29,S2499,"Cubic","Extrapolate=Linear","MultiX=Average","Skip=True","Sort=True")</f>
        <v>13.476447341943546</v>
      </c>
    </row>
    <row r="2500" spans="16:21" x14ac:dyDescent="0.25">
      <c r="P2500" s="10">
        <v>38147</v>
      </c>
      <c r="Q2500">
        <v>10.86204</v>
      </c>
      <c r="S2500" s="42">
        <f t="shared" ca="1" si="44"/>
        <v>48520</v>
      </c>
      <c r="T2500" s="43">
        <f ca="1">_xll.BInterpol('Base CDI'!$H$4:$H$28,'Base CDI'!$J$4:$J$29,S2500,"Cubic","Extrapolate=Linear","MultiX=Average","Skip=True","Sort=True")</f>
        <v>13.470616643546171</v>
      </c>
      <c r="U2500" s="43">
        <f ca="1">_xll.BInterpol('Base CDI'!$H$4:$H$28,'Base CDI'!$I$4:$I$29,S2500,"Cubic","Extrapolate=Linear","MultiX=Average","Skip=True","Sort=True")</f>
        <v>13.47659206254164</v>
      </c>
    </row>
    <row r="2501" spans="16:21" x14ac:dyDescent="0.25">
      <c r="P2501" s="10">
        <v>38149</v>
      </c>
      <c r="Q2501">
        <v>10.86833</v>
      </c>
      <c r="S2501" s="42">
        <f t="shared" ca="1" si="44"/>
        <v>48521</v>
      </c>
      <c r="T2501" s="43">
        <f ca="1">_xll.BInterpol('Base CDI'!$H$4:$H$28,'Base CDI'!$J$4:$J$29,S2501,"Cubic","Extrapolate=Linear","MultiX=Average","Skip=True","Sort=True")</f>
        <v>13.470762067382251</v>
      </c>
      <c r="U2501" s="43">
        <f ca="1">_xll.BInterpol('Base CDI'!$H$4:$H$28,'Base CDI'!$I$4:$I$29,S2501,"Cubic","Extrapolate=Linear","MultiX=Average","Skip=True","Sort=True")</f>
        <v>13.476736490322024</v>
      </c>
    </row>
    <row r="2502" spans="16:21" x14ac:dyDescent="0.25">
      <c r="P2502" s="10">
        <v>38152</v>
      </c>
      <c r="Q2502">
        <v>10.87462</v>
      </c>
      <c r="S2502" s="42">
        <f t="shared" ca="1" si="44"/>
        <v>48522</v>
      </c>
      <c r="T2502" s="43">
        <f ca="1">_xll.BInterpol('Base CDI'!$H$4:$H$28,'Base CDI'!$J$4:$J$29,S2502,"Cubic","Extrapolate=Linear","MultiX=Average","Skip=True","Sort=True")</f>
        <v>13.470907159088354</v>
      </c>
      <c r="U2502" s="43">
        <f ca="1">_xll.BInterpol('Base CDI'!$H$4:$H$28,'Base CDI'!$I$4:$I$29,S2502,"Cubic","Extrapolate=Linear","MultiX=Average","Skip=True","Sort=True")</f>
        <v>13.476880625464329</v>
      </c>
    </row>
    <row r="2503" spans="16:21" x14ac:dyDescent="0.25">
      <c r="P2503" s="10">
        <v>38153</v>
      </c>
      <c r="Q2503">
        <v>10.88091</v>
      </c>
      <c r="S2503" s="42">
        <f t="shared" ca="1" si="44"/>
        <v>48523</v>
      </c>
      <c r="T2503" s="43">
        <f ca="1">_xll.BInterpol('Base CDI'!$H$4:$H$28,'Base CDI'!$J$4:$J$29,S2503,"Cubic","Extrapolate=Linear","MultiX=Average","Skip=True","Sort=True")</f>
        <v>13.471051918535876</v>
      </c>
      <c r="U2503" s="43">
        <f ca="1">_xll.BInterpol('Base CDI'!$H$4:$H$28,'Base CDI'!$I$4:$I$29,S2503,"Cubic","Extrapolate=Linear","MultiX=Average","Skip=True","Sort=True")</f>
        <v>13.477024468148189</v>
      </c>
    </row>
    <row r="2504" spans="16:21" x14ac:dyDescent="0.25">
      <c r="P2504" s="10">
        <v>38154</v>
      </c>
      <c r="Q2504">
        <v>10.88721</v>
      </c>
      <c r="S2504" s="42">
        <f t="shared" ca="1" si="44"/>
        <v>48524</v>
      </c>
      <c r="T2504" s="43">
        <f ca="1">_xll.BInterpol('Base CDI'!$H$4:$H$28,'Base CDI'!$J$4:$J$29,S2504,"Cubic","Extrapolate=Linear","MultiX=Average","Skip=True","Sort=True")</f>
        <v>13.471196345596221</v>
      </c>
      <c r="U2504" s="43">
        <f ca="1">_xll.BInterpol('Base CDI'!$H$4:$H$28,'Base CDI'!$I$4:$I$29,S2504,"Cubic","Extrapolate=Linear","MultiX=Average","Skip=True","Sort=True")</f>
        <v>13.477168018553233</v>
      </c>
    </row>
    <row r="2505" spans="16:21" x14ac:dyDescent="0.25">
      <c r="P2505" s="10">
        <v>38155</v>
      </c>
      <c r="Q2505">
        <v>10.893520000000001</v>
      </c>
      <c r="S2505" s="42">
        <f t="shared" ca="1" si="44"/>
        <v>48525</v>
      </c>
      <c r="T2505" s="43">
        <f ca="1">_xll.BInterpol('Base CDI'!$H$4:$H$28,'Base CDI'!$J$4:$J$29,S2505,"Cubic","Extrapolate=Linear","MultiX=Average","Skip=True","Sort=True")</f>
        <v>13.471340440140791</v>
      </c>
      <c r="U2505" s="43">
        <f ca="1">_xll.BInterpol('Base CDI'!$H$4:$H$28,'Base CDI'!$I$4:$I$29,S2505,"Cubic","Extrapolate=Linear","MultiX=Average","Skip=True","Sort=True")</f>
        <v>13.477311276859096</v>
      </c>
    </row>
    <row r="2506" spans="16:21" x14ac:dyDescent="0.25">
      <c r="P2506" s="10">
        <v>38156</v>
      </c>
      <c r="Q2506">
        <v>10.89983</v>
      </c>
      <c r="S2506" s="42">
        <f t="shared" ca="1" si="44"/>
        <v>48526</v>
      </c>
      <c r="T2506" s="43">
        <f ca="1">_xll.BInterpol('Base CDI'!$H$4:$H$28,'Base CDI'!$J$4:$J$29,S2506,"Cubic","Extrapolate=Linear","MultiX=Average","Skip=True","Sort=True")</f>
        <v>13.471484202040985</v>
      </c>
      <c r="U2506" s="43">
        <f ca="1">_xll.BInterpol('Base CDI'!$H$4:$H$28,'Base CDI'!$I$4:$I$29,S2506,"Cubic","Extrapolate=Linear","MultiX=Average","Skip=True","Sort=True")</f>
        <v>13.477454243245408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5">S2506+1</f>
        <v>48527</v>
      </c>
      <c r="T2507" s="43">
        <f ca="1">_xll.BInterpol('Base CDI'!$H$4:$H$28,'Base CDI'!$J$4:$J$29,S2507,"Cubic","Extrapolate=Linear","MultiX=Average","Skip=True","Sort=True")</f>
        <v>13.471627631168209</v>
      </c>
      <c r="U2507" s="43">
        <f ca="1">_xll.BInterpol('Base CDI'!$H$4:$H$28,'Base CDI'!$I$4:$I$29,S2507,"Cubic","Extrapolate=Linear","MultiX=Average","Skip=True","Sort=True")</f>
        <v>13.477596917891802</v>
      </c>
    </row>
    <row r="2508" spans="16:21" x14ac:dyDescent="0.25">
      <c r="P2508" s="10">
        <v>38160</v>
      </c>
      <c r="Q2508">
        <v>10.912459999999999</v>
      </c>
      <c r="S2508" s="42">
        <f t="shared" ca="1" si="45"/>
        <v>48528</v>
      </c>
      <c r="T2508" s="43">
        <f ca="1">_xll.BInterpol('Base CDI'!$H$4:$H$28,'Base CDI'!$J$4:$J$29,S2508,"Cubic","Extrapolate=Linear","MultiX=Average","Skip=True","Sort=True")</f>
        <v>13.471770727393862</v>
      </c>
      <c r="U2508" s="43">
        <f ca="1">_xll.BInterpol('Base CDI'!$H$4:$H$28,'Base CDI'!$I$4:$I$29,S2508,"Cubic","Extrapolate=Linear","MultiX=Average","Skip=True","Sort=True")</f>
        <v>13.477739300977911</v>
      </c>
    </row>
    <row r="2509" spans="16:21" x14ac:dyDescent="0.25">
      <c r="P2509" s="10">
        <v>38161</v>
      </c>
      <c r="Q2509">
        <v>10.91878</v>
      </c>
      <c r="S2509" s="42">
        <f t="shared" ca="1" si="45"/>
        <v>48529</v>
      </c>
      <c r="T2509" s="43">
        <f ca="1">_xll.BInterpol('Base CDI'!$H$4:$H$28,'Base CDI'!$J$4:$J$29,S2509,"Cubic","Extrapolate=Linear","MultiX=Average","Skip=True","Sort=True")</f>
        <v>13.471913490589346</v>
      </c>
      <c r="U2509" s="43">
        <f ca="1">_xll.BInterpol('Base CDI'!$H$4:$H$28,'Base CDI'!$I$4:$I$29,S2509,"Cubic","Extrapolate=Linear","MultiX=Average","Skip=True","Sort=True")</f>
        <v>13.477881392683363</v>
      </c>
    </row>
    <row r="2510" spans="16:21" x14ac:dyDescent="0.25">
      <c r="P2510" s="10">
        <v>38162</v>
      </c>
      <c r="Q2510">
        <v>10.9251</v>
      </c>
      <c r="S2510" s="42">
        <f t="shared" ca="1" si="45"/>
        <v>48530</v>
      </c>
      <c r="T2510" s="43">
        <f ca="1">_xll.BInterpol('Base CDI'!$H$4:$H$28,'Base CDI'!$J$4:$J$29,S2510,"Cubic","Extrapolate=Linear","MultiX=Average","Skip=True","Sort=True")</f>
        <v>13.472055920626062</v>
      </c>
      <c r="U2510" s="43">
        <f ca="1">_xll.BInterpol('Base CDI'!$H$4:$H$28,'Base CDI'!$I$4:$I$29,S2510,"Cubic","Extrapolate=Linear","MultiX=Average","Skip=True","Sort=True")</f>
        <v>13.478023193187793</v>
      </c>
    </row>
    <row r="2511" spans="16:21" x14ac:dyDescent="0.25">
      <c r="P2511" s="10">
        <v>38163</v>
      </c>
      <c r="Q2511">
        <v>10.931419999999999</v>
      </c>
      <c r="S2511" s="42">
        <f t="shared" ca="1" si="45"/>
        <v>48531</v>
      </c>
      <c r="T2511" s="43">
        <f ca="1">_xll.BInterpol('Base CDI'!$H$4:$H$28,'Base CDI'!$J$4:$J$29,S2511,"Cubic","Extrapolate=Linear","MultiX=Average","Skip=True","Sort=True")</f>
        <v>13.472198017375412</v>
      </c>
      <c r="U2511" s="43">
        <f ca="1">_xll.BInterpol('Base CDI'!$H$4:$H$28,'Base CDI'!$I$4:$I$29,S2511,"Cubic","Extrapolate=Linear","MultiX=Average","Skip=True","Sort=True")</f>
        <v>13.478164702670833</v>
      </c>
    </row>
    <row r="2512" spans="16:21" x14ac:dyDescent="0.25">
      <c r="P2512" s="10">
        <v>38166</v>
      </c>
      <c r="Q2512">
        <v>10.937749999999999</v>
      </c>
      <c r="S2512" s="42">
        <f t="shared" ca="1" si="45"/>
        <v>48532</v>
      </c>
      <c r="T2512" s="43">
        <f ca="1">_xll.BInterpol('Base CDI'!$H$4:$H$28,'Base CDI'!$J$4:$J$29,S2512,"Cubic","Extrapolate=Linear","MultiX=Average","Skip=True","Sort=True")</f>
        <v>13.472339780708799</v>
      </c>
      <c r="U2512" s="43">
        <f ca="1">_xll.BInterpol('Base CDI'!$H$4:$H$28,'Base CDI'!$I$4:$I$29,S2512,"Cubic","Extrapolate=Linear","MultiX=Average","Skip=True","Sort=True")</f>
        <v>13.478305921312113</v>
      </c>
    </row>
    <row r="2513" spans="16:21" x14ac:dyDescent="0.25">
      <c r="P2513" s="10">
        <v>38167</v>
      </c>
      <c r="Q2513">
        <v>10.94408</v>
      </c>
      <c r="S2513" s="42">
        <f t="shared" ca="1" si="45"/>
        <v>48533</v>
      </c>
      <c r="T2513" s="43">
        <f ca="1">_xll.BInterpol('Base CDI'!$H$4:$H$28,'Base CDI'!$J$4:$J$29,S2513,"Cubic","Extrapolate=Linear","MultiX=Average","Skip=True","Sort=True")</f>
        <v>13.472481210497623</v>
      </c>
      <c r="U2513" s="43">
        <f ca="1">_xll.BInterpol('Base CDI'!$H$4:$H$28,'Base CDI'!$I$4:$I$29,S2513,"Cubic","Extrapolate=Linear","MultiX=Average","Skip=True","Sort=True")</f>
        <v>13.478446849291268</v>
      </c>
    </row>
    <row r="2514" spans="16:21" x14ac:dyDescent="0.25">
      <c r="P2514" s="10">
        <v>38168</v>
      </c>
      <c r="Q2514">
        <v>10.95041</v>
      </c>
      <c r="S2514" s="42">
        <f t="shared" ca="1" si="45"/>
        <v>48534</v>
      </c>
      <c r="T2514" s="43">
        <f ca="1">_xll.BInterpol('Base CDI'!$H$4:$H$28,'Base CDI'!$J$4:$J$29,S2514,"Cubic","Extrapolate=Linear","MultiX=Average","Skip=True","Sort=True")</f>
        <v>13.472622306613285</v>
      </c>
      <c r="U2514" s="43">
        <f ca="1">_xll.BInterpol('Base CDI'!$H$4:$H$28,'Base CDI'!$I$4:$I$29,S2514,"Cubic","Extrapolate=Linear","MultiX=Average","Skip=True","Sort=True")</f>
        <v>13.478587486787928</v>
      </c>
    </row>
    <row r="2515" spans="16:21" x14ac:dyDescent="0.25">
      <c r="P2515" s="10">
        <v>38169</v>
      </c>
      <c r="Q2515">
        <v>10.956759999999999</v>
      </c>
      <c r="S2515" s="42">
        <f t="shared" ca="1" si="45"/>
        <v>48535</v>
      </c>
      <c r="T2515" s="43">
        <f ca="1">_xll.BInterpol('Base CDI'!$H$4:$H$28,'Base CDI'!$J$4:$J$29,S2515,"Cubic","Extrapolate=Linear","MultiX=Average","Skip=True","Sort=True")</f>
        <v>13.47276306892719</v>
      </c>
      <c r="U2515" s="43">
        <f ca="1">_xll.BInterpol('Base CDI'!$H$4:$H$28,'Base CDI'!$I$4:$I$29,S2515,"Cubic","Extrapolate=Linear","MultiX=Average","Skip=True","Sort=True")</f>
        <v>13.478727833981726</v>
      </c>
    </row>
    <row r="2516" spans="16:21" x14ac:dyDescent="0.25">
      <c r="P2516" s="10">
        <v>38170</v>
      </c>
      <c r="Q2516">
        <v>10.96311</v>
      </c>
      <c r="S2516" s="42">
        <f t="shared" ca="1" si="45"/>
        <v>48536</v>
      </c>
      <c r="T2516" s="43">
        <f ca="1">_xll.BInterpol('Base CDI'!$H$4:$H$28,'Base CDI'!$J$4:$J$29,S2516,"Cubic","Extrapolate=Linear","MultiX=Average","Skip=True","Sort=True")</f>
        <v>13.472903497310737</v>
      </c>
      <c r="U2516" s="43">
        <f ca="1">_xll.BInterpol('Base CDI'!$H$4:$H$28,'Base CDI'!$I$4:$I$29,S2516,"Cubic","Extrapolate=Linear","MultiX=Average","Skip=True","Sort=True")</f>
        <v>13.478867891052291</v>
      </c>
    </row>
    <row r="2517" spans="16:21" x14ac:dyDescent="0.25">
      <c r="P2517" s="10">
        <v>38173</v>
      </c>
      <c r="Q2517">
        <v>10.96945</v>
      </c>
      <c r="S2517" s="42">
        <f t="shared" ca="1" si="45"/>
        <v>48537</v>
      </c>
      <c r="T2517" s="43">
        <f ca="1">_xll.BInterpol('Base CDI'!$H$4:$H$28,'Base CDI'!$J$4:$J$29,S2517,"Cubic","Extrapolate=Linear","MultiX=Average","Skip=True","Sort=True")</f>
        <v>13.473043591635326</v>
      </c>
      <c r="U2517" s="43">
        <f ca="1">_xll.BInterpol('Base CDI'!$H$4:$H$28,'Base CDI'!$I$4:$I$29,S2517,"Cubic","Extrapolate=Linear","MultiX=Average","Skip=True","Sort=True")</f>
        <v>13.479007658179258</v>
      </c>
    </row>
    <row r="2518" spans="16:21" x14ac:dyDescent="0.25">
      <c r="P2518" s="10">
        <v>38174</v>
      </c>
      <c r="Q2518">
        <v>10.9758</v>
      </c>
      <c r="S2518" s="42">
        <f t="shared" ca="1" si="45"/>
        <v>48538</v>
      </c>
      <c r="T2518" s="43">
        <f ca="1">_xll.BInterpol('Base CDI'!$H$4:$H$28,'Base CDI'!$J$4:$J$29,S2518,"Cubic","Extrapolate=Linear","MultiX=Average","Skip=True","Sort=True")</f>
        <v>13.473183351772363</v>
      </c>
      <c r="U2518" s="43">
        <f ca="1">_xll.BInterpol('Base CDI'!$H$4:$H$28,'Base CDI'!$I$4:$I$29,S2518,"Cubic","Extrapolate=Linear","MultiX=Average","Skip=True","Sort=True")</f>
        <v>13.479147135542258</v>
      </c>
    </row>
    <row r="2519" spans="16:21" x14ac:dyDescent="0.25">
      <c r="P2519" s="10">
        <v>38175</v>
      </c>
      <c r="Q2519">
        <v>10.982150000000001</v>
      </c>
      <c r="S2519" s="42">
        <f t="shared" ca="1" si="45"/>
        <v>48539</v>
      </c>
      <c r="T2519" s="43">
        <f ca="1">_xll.BInterpol('Base CDI'!$H$4:$H$28,'Base CDI'!$J$4:$J$29,S2519,"Cubic","Extrapolate=Linear","MultiX=Average","Skip=True","Sort=True")</f>
        <v>13.473322777593246</v>
      </c>
      <c r="U2519" s="43">
        <f ca="1">_xll.BInterpol('Base CDI'!$H$4:$H$28,'Base CDI'!$I$4:$I$29,S2519,"Cubic","Extrapolate=Linear","MultiX=Average","Skip=True","Sort=True")</f>
        <v>13.479286323320924</v>
      </c>
    </row>
    <row r="2520" spans="16:21" x14ac:dyDescent="0.25">
      <c r="P2520" s="10">
        <v>38176</v>
      </c>
      <c r="Q2520">
        <v>10.9885</v>
      </c>
      <c r="S2520" s="42">
        <f t="shared" ca="1" si="45"/>
        <v>48540</v>
      </c>
      <c r="T2520" s="43">
        <f ca="1">_xll.BInterpol('Base CDI'!$H$4:$H$28,'Base CDI'!$J$4:$J$29,S2520,"Cubic","Extrapolate=Linear","MultiX=Average","Skip=True","Sort=True")</f>
        <v>13.473461868969379</v>
      </c>
      <c r="U2520" s="43">
        <f ca="1">_xll.BInterpol('Base CDI'!$H$4:$H$28,'Base CDI'!$I$4:$I$29,S2520,"Cubic","Extrapolate=Linear","MultiX=Average","Skip=True","Sort=True")</f>
        <v>13.479425221694886</v>
      </c>
    </row>
    <row r="2521" spans="16:21" x14ac:dyDescent="0.25">
      <c r="P2521" s="10">
        <v>38177</v>
      </c>
      <c r="Q2521">
        <v>10.994870000000001</v>
      </c>
      <c r="S2521" s="42">
        <f t="shared" ca="1" si="45"/>
        <v>48541</v>
      </c>
      <c r="T2521" s="43">
        <f ca="1">_xll.BInterpol('Base CDI'!$H$4:$H$28,'Base CDI'!$J$4:$J$29,S2521,"Cubic","Extrapolate=Linear","MultiX=Average","Skip=True","Sort=True")</f>
        <v>13.473600625772161</v>
      </c>
      <c r="U2521" s="43">
        <f ca="1">_xll.BInterpol('Base CDI'!$H$4:$H$28,'Base CDI'!$I$4:$I$29,S2521,"Cubic","Extrapolate=Linear","MultiX=Average","Skip=True","Sort=True")</f>
        <v>13.479563830843777</v>
      </c>
    </row>
    <row r="2522" spans="16:21" x14ac:dyDescent="0.25">
      <c r="P2522" s="10">
        <v>38180</v>
      </c>
      <c r="Q2522">
        <v>11.00127</v>
      </c>
      <c r="S2522" s="42">
        <f t="shared" ca="1" si="45"/>
        <v>48542</v>
      </c>
      <c r="T2522" s="43">
        <f ca="1">_xll.BInterpol('Base CDI'!$H$4:$H$28,'Base CDI'!$J$4:$J$29,S2522,"Cubic","Extrapolate=Linear","MultiX=Average","Skip=True","Sort=True")</f>
        <v>13.473739047872996</v>
      </c>
      <c r="U2522" s="43">
        <f ca="1">_xll.BInterpol('Base CDI'!$H$4:$H$28,'Base CDI'!$I$4:$I$29,S2522,"Cubic","Extrapolate=Linear","MultiX=Average","Skip=True","Sort=True")</f>
        <v>13.479702150947228</v>
      </c>
    </row>
    <row r="2523" spans="16:21" x14ac:dyDescent="0.25">
      <c r="P2523" s="10">
        <v>38181</v>
      </c>
      <c r="Q2523">
        <v>11.00764</v>
      </c>
      <c r="S2523" s="42">
        <f t="shared" ca="1" si="45"/>
        <v>48543</v>
      </c>
      <c r="T2523" s="43">
        <f ca="1">_xll.BInterpol('Base CDI'!$H$4:$H$28,'Base CDI'!$J$4:$J$29,S2523,"Cubic","Extrapolate=Linear","MultiX=Average","Skip=True","Sort=True")</f>
        <v>13.473877135143285</v>
      </c>
      <c r="U2523" s="43">
        <f ca="1">_xll.BInterpol('Base CDI'!$H$4:$H$28,'Base CDI'!$I$4:$I$29,S2523,"Cubic","Extrapolate=Linear","MultiX=Average","Skip=True","Sort=True")</f>
        <v>13.479840182184873</v>
      </c>
    </row>
    <row r="2524" spans="16:21" x14ac:dyDescent="0.25">
      <c r="P2524" s="10">
        <v>38182</v>
      </c>
      <c r="Q2524">
        <v>11.014010000000001</v>
      </c>
      <c r="S2524" s="42">
        <f t="shared" ca="1" si="45"/>
        <v>48544</v>
      </c>
      <c r="T2524" s="43">
        <f ca="1">_xll.BInterpol('Base CDI'!$H$4:$H$28,'Base CDI'!$J$4:$J$29,S2524,"Cubic","Extrapolate=Linear","MultiX=Average","Skip=True","Sort=True")</f>
        <v>13.47401488745443</v>
      </c>
      <c r="U2524" s="43">
        <f ca="1">_xll.BInterpol('Base CDI'!$H$4:$H$28,'Base CDI'!$I$4:$I$29,S2524,"Cubic","Extrapolate=Linear","MultiX=Average","Skip=True","Sort=True")</f>
        <v>13.479977924736342</v>
      </c>
    </row>
    <row r="2525" spans="16:21" x14ac:dyDescent="0.25">
      <c r="P2525" s="10">
        <v>38183</v>
      </c>
      <c r="Q2525">
        <v>11.020379999999999</v>
      </c>
      <c r="S2525" s="42">
        <f t="shared" ca="1" si="45"/>
        <v>48545</v>
      </c>
      <c r="T2525" s="43">
        <f ca="1">_xll.BInterpol('Base CDI'!$H$4:$H$28,'Base CDI'!$J$4:$J$29,S2525,"Cubic","Extrapolate=Linear","MultiX=Average","Skip=True","Sort=True")</f>
        <v>13.474152304677832</v>
      </c>
      <c r="U2525" s="43">
        <f ca="1">_xll.BInterpol('Base CDI'!$H$4:$H$28,'Base CDI'!$I$4:$I$29,S2525,"Cubic","Extrapolate=Linear","MultiX=Average","Skip=True","Sort=True")</f>
        <v>13.480115378781269</v>
      </c>
    </row>
    <row r="2526" spans="16:21" x14ac:dyDescent="0.25">
      <c r="P2526" s="10">
        <v>38184</v>
      </c>
      <c r="Q2526">
        <v>11.026770000000001</v>
      </c>
      <c r="S2526" s="42">
        <f t="shared" ca="1" si="45"/>
        <v>48546</v>
      </c>
      <c r="T2526" s="43">
        <f ca="1">_xll.BInterpol('Base CDI'!$H$4:$H$28,'Base CDI'!$J$4:$J$29,S2526,"Cubic","Extrapolate=Linear","MultiX=Average","Skip=True","Sort=True")</f>
        <v>13.474289386684891</v>
      </c>
      <c r="U2526" s="43">
        <f ca="1">_xll.BInterpol('Base CDI'!$H$4:$H$28,'Base CDI'!$I$4:$I$29,S2526,"Cubic","Extrapolate=Linear","MultiX=Average","Skip=True","Sort=True")</f>
        <v>13.480252544499283</v>
      </c>
    </row>
    <row r="2527" spans="16:21" x14ac:dyDescent="0.25">
      <c r="P2527" s="10">
        <v>38187</v>
      </c>
      <c r="Q2527">
        <v>11.033149999999999</v>
      </c>
      <c r="S2527" s="42">
        <f t="shared" ca="1" si="45"/>
        <v>48547</v>
      </c>
      <c r="T2527" s="43">
        <f ca="1">_xll.BInterpol('Base CDI'!$H$4:$H$28,'Base CDI'!$J$4:$J$29,S2527,"Cubic","Extrapolate=Linear","MultiX=Average","Skip=True","Sort=True")</f>
        <v>13.474426133347013</v>
      </c>
      <c r="U2527" s="43">
        <f ca="1">_xll.BInterpol('Base CDI'!$H$4:$H$28,'Base CDI'!$I$4:$I$29,S2527,"Cubic","Extrapolate=Linear","MultiX=Average","Skip=True","Sort=True")</f>
        <v>13.480389422070019</v>
      </c>
    </row>
    <row r="2528" spans="16:21" x14ac:dyDescent="0.25">
      <c r="P2528" s="10">
        <v>38188</v>
      </c>
      <c r="Q2528">
        <v>11.039540000000001</v>
      </c>
      <c r="S2528" s="42">
        <f t="shared" ca="1" si="45"/>
        <v>48548</v>
      </c>
      <c r="T2528" s="43">
        <f ca="1">_xll.BInterpol('Base CDI'!$H$4:$H$28,'Base CDI'!$J$4:$J$29,S2528,"Cubic","Extrapolate=Linear","MultiX=Average","Skip=True","Sort=True")</f>
        <v>13.474562544535596</v>
      </c>
      <c r="U2528" s="43">
        <f ca="1">_xll.BInterpol('Base CDI'!$H$4:$H$28,'Base CDI'!$I$4:$I$29,S2528,"Cubic","Extrapolate=Linear","MultiX=Average","Skip=True","Sort=True")</f>
        <v>13.480526011673106</v>
      </c>
    </row>
    <row r="2529" spans="16:21" x14ac:dyDescent="0.25">
      <c r="P2529" s="10">
        <v>38189</v>
      </c>
      <c r="Q2529">
        <v>11.04593</v>
      </c>
      <c r="S2529" s="42">
        <f t="shared" ca="1" si="45"/>
        <v>48549</v>
      </c>
      <c r="T2529" s="43">
        <f ca="1">_xll.BInterpol('Base CDI'!$H$4:$H$28,'Base CDI'!$J$4:$J$29,S2529,"Cubic","Extrapolate=Linear","MultiX=Average","Skip=True","Sort=True")</f>
        <v>13.474698620122043</v>
      </c>
      <c r="U2529" s="43">
        <f ca="1">_xll.BInterpol('Base CDI'!$H$4:$H$28,'Base CDI'!$I$4:$I$29,S2529,"Cubic","Extrapolate=Linear","MultiX=Average","Skip=True","Sort=True")</f>
        <v>13.480662313488178</v>
      </c>
    </row>
    <row r="2530" spans="16:21" x14ac:dyDescent="0.25">
      <c r="P2530" s="10">
        <v>38190</v>
      </c>
      <c r="Q2530">
        <v>11.05233</v>
      </c>
      <c r="S2530" s="42">
        <f t="shared" ca="1" si="45"/>
        <v>48550</v>
      </c>
      <c r="T2530" s="43">
        <f ca="1">_xll.BInterpol('Base CDI'!$H$4:$H$28,'Base CDI'!$J$4:$J$29,S2530,"Cubic","Extrapolate=Linear","MultiX=Average","Skip=True","Sort=True")</f>
        <v>13.474834359977754</v>
      </c>
      <c r="U2530" s="43">
        <f ca="1">_xll.BInterpol('Base CDI'!$H$4:$H$28,'Base CDI'!$I$4:$I$29,S2530,"Cubic","Extrapolate=Linear","MultiX=Average","Skip=True","Sort=True")</f>
        <v>13.480798327694867</v>
      </c>
    </row>
    <row r="2531" spans="16:21" x14ac:dyDescent="0.25">
      <c r="P2531" s="10">
        <v>38191</v>
      </c>
      <c r="Q2531">
        <v>11.058719999999999</v>
      </c>
      <c r="S2531" s="42">
        <f t="shared" ca="1" si="45"/>
        <v>48551</v>
      </c>
      <c r="T2531" s="43">
        <f ca="1">_xll.BInterpol('Base CDI'!$H$4:$H$28,'Base CDI'!$J$4:$J$29,S2531,"Cubic","Extrapolate=Linear","MultiX=Average","Skip=True","Sort=True")</f>
        <v>13.474969763974132</v>
      </c>
      <c r="U2531" s="43">
        <f ca="1">_xll.BInterpol('Base CDI'!$H$4:$H$28,'Base CDI'!$I$4:$I$29,S2531,"Cubic","Extrapolate=Linear","MultiX=Average","Skip=True","Sort=True")</f>
        <v>13.480934054472804</v>
      </c>
    </row>
    <row r="2532" spans="16:21" x14ac:dyDescent="0.25">
      <c r="P2532" s="10">
        <v>38194</v>
      </c>
      <c r="Q2532">
        <v>11.06512</v>
      </c>
      <c r="S2532" s="42">
        <f t="shared" ca="1" si="45"/>
        <v>48552</v>
      </c>
      <c r="T2532" s="43">
        <f ca="1">_xll.BInterpol('Base CDI'!$H$4:$H$28,'Base CDI'!$J$4:$J$29,S2532,"Cubic","Extrapolate=Linear","MultiX=Average","Skip=True","Sort=True")</f>
        <v>13.475104831982581</v>
      </c>
      <c r="U2532" s="43">
        <f ca="1">_xll.BInterpol('Base CDI'!$H$4:$H$28,'Base CDI'!$I$4:$I$29,S2532,"Cubic","Extrapolate=Linear","MultiX=Average","Skip=True","Sort=True")</f>
        <v>13.481069494001622</v>
      </c>
    </row>
    <row r="2533" spans="16:21" x14ac:dyDescent="0.25">
      <c r="P2533" s="10">
        <v>38195</v>
      </c>
      <c r="Q2533">
        <v>11.071529999999999</v>
      </c>
      <c r="S2533" s="42">
        <f t="shared" ca="1" si="45"/>
        <v>48553</v>
      </c>
      <c r="T2533" s="43">
        <f ca="1">_xll.BInterpol('Base CDI'!$H$4:$H$28,'Base CDI'!$J$4:$J$29,S2533,"Cubic","Extrapolate=Linear","MultiX=Average","Skip=True","Sort=True")</f>
        <v>13.475239563874498</v>
      </c>
      <c r="U2533" s="43">
        <f ca="1">_xll.BInterpol('Base CDI'!$H$4:$H$28,'Base CDI'!$I$4:$I$29,S2533,"Cubic","Extrapolate=Linear","MultiX=Average","Skip=True","Sort=True")</f>
        <v>13.481204646460952</v>
      </c>
    </row>
    <row r="2534" spans="16:21" x14ac:dyDescent="0.25">
      <c r="P2534" s="10">
        <v>38196</v>
      </c>
      <c r="Q2534">
        <v>11.07794</v>
      </c>
      <c r="S2534" s="42">
        <f t="shared" ca="1" si="45"/>
        <v>48554</v>
      </c>
      <c r="T2534" s="43">
        <f ca="1">_xll.BInterpol('Base CDI'!$H$4:$H$28,'Base CDI'!$J$4:$J$29,S2534,"Cubic","Extrapolate=Linear","MultiX=Average","Skip=True","Sort=True")</f>
        <v>13.475373959521287</v>
      </c>
      <c r="U2534" s="43">
        <f ca="1">_xll.BInterpol('Base CDI'!$H$4:$H$28,'Base CDI'!$I$4:$I$29,S2534,"Cubic","Extrapolate=Linear","MultiX=Average","Skip=True","Sort=True")</f>
        <v>13.481339512030427</v>
      </c>
    </row>
    <row r="2535" spans="16:21" x14ac:dyDescent="0.25">
      <c r="P2535" s="10">
        <v>38197</v>
      </c>
      <c r="Q2535">
        <v>11.084350000000001</v>
      </c>
      <c r="S2535" s="42">
        <f t="shared" ca="1" si="45"/>
        <v>48555</v>
      </c>
      <c r="T2535" s="43">
        <f ca="1">_xll.BInterpol('Base CDI'!$H$4:$H$28,'Base CDI'!$J$4:$J$29,S2535,"Cubic","Extrapolate=Linear","MultiX=Average","Skip=True","Sort=True")</f>
        <v>13.475508018794349</v>
      </c>
      <c r="U2535" s="43">
        <f ca="1">_xll.BInterpol('Base CDI'!$H$4:$H$28,'Base CDI'!$I$4:$I$29,S2535,"Cubic","Extrapolate=Linear","MultiX=Average","Skip=True","Sort=True")</f>
        <v>13.481474090889677</v>
      </c>
    </row>
    <row r="2536" spans="16:21" x14ac:dyDescent="0.25">
      <c r="P2536" s="10">
        <v>38198</v>
      </c>
      <c r="Q2536">
        <v>11.090769999999999</v>
      </c>
      <c r="S2536" s="42">
        <f t="shared" ca="1" si="45"/>
        <v>48556</v>
      </c>
      <c r="T2536" s="43">
        <f ca="1">_xll.BInterpol('Base CDI'!$H$4:$H$28,'Base CDI'!$J$4:$J$29,S2536,"Cubic","Extrapolate=Linear","MultiX=Average","Skip=True","Sort=True")</f>
        <v>13.475641741565088</v>
      </c>
      <c r="U2536" s="43">
        <f ca="1">_xll.BInterpol('Base CDI'!$H$4:$H$28,'Base CDI'!$I$4:$I$29,S2536,"Cubic","Extrapolate=Linear","MultiX=Average","Skip=True","Sort=True")</f>
        <v>13.481608383218335</v>
      </c>
    </row>
    <row r="2537" spans="16:21" x14ac:dyDescent="0.25">
      <c r="P2537" s="10">
        <v>38201</v>
      </c>
      <c r="Q2537">
        <v>11.097200000000001</v>
      </c>
      <c r="S2537" s="42">
        <f t="shared" ca="1" si="45"/>
        <v>48557</v>
      </c>
      <c r="T2537" s="43">
        <f ca="1">_xll.BInterpol('Base CDI'!$H$4:$H$28,'Base CDI'!$J$4:$J$29,S2537,"Cubic","Extrapolate=Linear","MultiX=Average","Skip=True","Sort=True")</f>
        <v>13.475775127704903</v>
      </c>
      <c r="U2537" s="43">
        <f ca="1">_xll.BInterpol('Base CDI'!$H$4:$H$28,'Base CDI'!$I$4:$I$29,S2537,"Cubic","Extrapolate=Linear","MultiX=Average","Skip=True","Sort=True")</f>
        <v>13.481742389196034</v>
      </c>
    </row>
    <row r="2538" spans="16:21" x14ac:dyDescent="0.25">
      <c r="P2538" s="10">
        <v>38202</v>
      </c>
      <c r="Q2538">
        <v>11.10365</v>
      </c>
      <c r="S2538" s="42">
        <f t="shared" ca="1" si="45"/>
        <v>48558</v>
      </c>
      <c r="T2538" s="43">
        <f ca="1">_xll.BInterpol('Base CDI'!$H$4:$H$28,'Base CDI'!$J$4:$J$29,S2538,"Cubic","Extrapolate=Linear","MultiX=Average","Skip=True","Sort=True")</f>
        <v>13.475908177085195</v>
      </c>
      <c r="U2538" s="43">
        <f ca="1">_xll.BInterpol('Base CDI'!$H$4:$H$28,'Base CDI'!$I$4:$I$29,S2538,"Cubic","Extrapolate=Linear","MultiX=Average","Skip=True","Sort=True")</f>
        <v>13.481876109002405</v>
      </c>
    </row>
    <row r="2539" spans="16:21" x14ac:dyDescent="0.25">
      <c r="P2539" s="10">
        <v>38203</v>
      </c>
      <c r="Q2539">
        <v>11.110099999999999</v>
      </c>
      <c r="S2539" s="42">
        <f t="shared" ca="1" si="45"/>
        <v>48559</v>
      </c>
      <c r="T2539" s="43">
        <f ca="1">_xll.BInterpol('Base CDI'!$H$4:$H$28,'Base CDI'!$J$4:$J$29,S2539,"Cubic","Extrapolate=Linear","MultiX=Average","Skip=True","Sort=True")</f>
        <v>13.476040889577369</v>
      </c>
      <c r="U2539" s="43">
        <f ca="1">_xll.BInterpol('Base CDI'!$H$4:$H$28,'Base CDI'!$I$4:$I$29,S2539,"Cubic","Extrapolate=Linear","MultiX=Average","Skip=True","Sort=True")</f>
        <v>13.48200954281708</v>
      </c>
    </row>
    <row r="2540" spans="16:21" x14ac:dyDescent="0.25">
      <c r="P2540" s="10">
        <v>38204</v>
      </c>
      <c r="Q2540">
        <v>11.11655</v>
      </c>
      <c r="S2540" s="42">
        <f t="shared" ca="1" si="45"/>
        <v>48560</v>
      </c>
      <c r="T2540" s="43">
        <f ca="1">_xll.BInterpol('Base CDI'!$H$4:$H$28,'Base CDI'!$J$4:$J$29,S2540,"Cubic","Extrapolate=Linear","MultiX=Average","Skip=True","Sort=True")</f>
        <v>13.476173265052823</v>
      </c>
      <c r="U2540" s="43">
        <f ca="1">_xll.BInterpol('Base CDI'!$H$4:$H$28,'Base CDI'!$I$4:$I$29,S2540,"Cubic","Extrapolate=Linear","MultiX=Average","Skip=True","Sort=True")</f>
        <v>13.482142690819691</v>
      </c>
    </row>
    <row r="2541" spans="16:21" x14ac:dyDescent="0.25">
      <c r="P2541" s="10">
        <v>38205</v>
      </c>
      <c r="Q2541">
        <v>11.12302</v>
      </c>
      <c r="S2541" s="42">
        <f t="shared" ca="1" si="45"/>
        <v>48561</v>
      </c>
      <c r="T2541" s="43">
        <f ca="1">_xll.BInterpol('Base CDI'!$H$4:$H$28,'Base CDI'!$J$4:$J$29,S2541,"Cubic","Extrapolate=Linear","MultiX=Average","Skip=True","Sort=True")</f>
        <v>13.476305303382961</v>
      </c>
      <c r="U2541" s="43">
        <f ca="1">_xll.BInterpol('Base CDI'!$H$4:$H$28,'Base CDI'!$I$4:$I$29,S2541,"Cubic","Extrapolate=Linear","MultiX=Average","Skip=True","Sort=True")</f>
        <v>13.482275553189869</v>
      </c>
    </row>
    <row r="2542" spans="16:21" x14ac:dyDescent="0.25">
      <c r="P2542" s="10">
        <v>38208</v>
      </c>
      <c r="Q2542">
        <v>11.129490000000001</v>
      </c>
      <c r="S2542" s="42">
        <f t="shared" ca="1" si="45"/>
        <v>48562</v>
      </c>
      <c r="T2542" s="43">
        <f ca="1">_xll.BInterpol('Base CDI'!$H$4:$H$28,'Base CDI'!$J$4:$J$29,S2542,"Cubic","Extrapolate=Linear","MultiX=Average","Skip=True","Sort=True")</f>
        <v>13.476437004439184</v>
      </c>
      <c r="U2542" s="43">
        <f ca="1">_xll.BInterpol('Base CDI'!$H$4:$H$28,'Base CDI'!$I$4:$I$29,S2542,"Cubic","Extrapolate=Linear","MultiX=Average","Skip=True","Sort=True")</f>
        <v>13.482408130107247</v>
      </c>
    </row>
    <row r="2543" spans="16:21" x14ac:dyDescent="0.25">
      <c r="P2543" s="10">
        <v>38209</v>
      </c>
      <c r="Q2543">
        <v>11.135949999999999</v>
      </c>
      <c r="S2543" s="42">
        <f t="shared" ca="1" si="45"/>
        <v>48563</v>
      </c>
      <c r="T2543" s="43">
        <f ca="1">_xll.BInterpol('Base CDI'!$H$4:$H$28,'Base CDI'!$J$4:$J$29,S2543,"Cubic","Extrapolate=Linear","MultiX=Average","Skip=True","Sort=True")</f>
        <v>13.476568368092895</v>
      </c>
      <c r="U2543" s="43">
        <f ca="1">_xll.BInterpol('Base CDI'!$H$4:$H$28,'Base CDI'!$I$4:$I$29,S2543,"Cubic","Extrapolate=Linear","MultiX=Average","Skip=True","Sort=True")</f>
        <v>13.482540421751459</v>
      </c>
    </row>
    <row r="2544" spans="16:21" x14ac:dyDescent="0.25">
      <c r="P2544" s="10">
        <v>38210</v>
      </c>
      <c r="Q2544">
        <v>11.14242</v>
      </c>
      <c r="S2544" s="42">
        <f t="shared" ca="1" si="45"/>
        <v>48564</v>
      </c>
      <c r="T2544" s="43">
        <f ca="1">_xll.BInterpol('Base CDI'!$H$4:$H$28,'Base CDI'!$J$4:$J$29,S2544,"Cubic","Extrapolate=Linear","MultiX=Average","Skip=True","Sort=True")</f>
        <v>13.476699394215492</v>
      </c>
      <c r="U2544" s="43">
        <f ca="1">_xll.BInterpol('Base CDI'!$H$4:$H$28,'Base CDI'!$I$4:$I$29,S2544,"Cubic","Extrapolate=Linear","MultiX=Average","Skip=True","Sort=True")</f>
        <v>13.482672428302132</v>
      </c>
    </row>
    <row r="2545" spans="16:21" x14ac:dyDescent="0.25">
      <c r="P2545" s="10">
        <v>38211</v>
      </c>
      <c r="Q2545">
        <v>11.148899999999999</v>
      </c>
      <c r="S2545" s="42">
        <f t="shared" ca="1" si="45"/>
        <v>48565</v>
      </c>
      <c r="T2545" s="43">
        <f ca="1">_xll.BInterpol('Base CDI'!$H$4:$H$28,'Base CDI'!$J$4:$J$29,S2545,"Cubic","Extrapolate=Linear","MultiX=Average","Skip=True","Sort=True")</f>
        <v>13.476830082678379</v>
      </c>
      <c r="U2545" s="43">
        <f ca="1">_xll.BInterpol('Base CDI'!$H$4:$H$28,'Base CDI'!$I$4:$I$29,S2545,"Cubic","Extrapolate=Linear","MultiX=Average","Skip=True","Sort=True")</f>
        <v>13.482804149938902</v>
      </c>
    </row>
    <row r="2546" spans="16:21" x14ac:dyDescent="0.25">
      <c r="P2546" s="10">
        <v>38212</v>
      </c>
      <c r="Q2546">
        <v>11.155379999999999</v>
      </c>
      <c r="S2546" s="42">
        <f t="shared" ca="1" si="45"/>
        <v>48566</v>
      </c>
      <c r="T2546" s="43">
        <f ca="1">_xll.BInterpol('Base CDI'!$H$4:$H$28,'Base CDI'!$J$4:$J$29,S2546,"Cubic","Extrapolate=Linear","MultiX=Average","Skip=True","Sort=True")</f>
        <v>13.476960433352959</v>
      </c>
      <c r="U2546" s="43">
        <f ca="1">_xll.BInterpol('Base CDI'!$H$4:$H$28,'Base CDI'!$I$4:$I$29,S2546,"Cubic","Extrapolate=Linear","MultiX=Average","Skip=True","Sort=True")</f>
        <v>13.4829355868414</v>
      </c>
    </row>
    <row r="2547" spans="16:21" x14ac:dyDescent="0.25">
      <c r="P2547" s="10">
        <v>38215</v>
      </c>
      <c r="Q2547">
        <v>11.161849999999999</v>
      </c>
      <c r="S2547" s="42">
        <f t="shared" ca="1" si="45"/>
        <v>48567</v>
      </c>
      <c r="T2547" s="43">
        <f ca="1">_xll.BInterpol('Base CDI'!$H$4:$H$28,'Base CDI'!$J$4:$J$29,S2547,"Cubic","Extrapolate=Linear","MultiX=Average","Skip=True","Sort=True")</f>
        <v>13.477090446110632</v>
      </c>
      <c r="U2547" s="43">
        <f ca="1">_xll.BInterpol('Base CDI'!$H$4:$H$28,'Base CDI'!$I$4:$I$29,S2547,"Cubic","Extrapolate=Linear","MultiX=Average","Skip=True","Sort=True")</f>
        <v>13.483066739189258</v>
      </c>
    </row>
    <row r="2548" spans="16:21" x14ac:dyDescent="0.25">
      <c r="P2548" s="10">
        <v>38216</v>
      </c>
      <c r="Q2548">
        <v>11.168340000000001</v>
      </c>
      <c r="S2548" s="42">
        <f t="shared" ca="1" si="45"/>
        <v>48568</v>
      </c>
      <c r="T2548" s="43">
        <f ca="1">_xll.BInterpol('Base CDI'!$H$4:$H$28,'Base CDI'!$J$4:$J$29,S2548,"Cubic","Extrapolate=Linear","MultiX=Average","Skip=True","Sort=True")</f>
        <v>13.477220120822798</v>
      </c>
      <c r="U2548" s="43">
        <f ca="1">_xll.BInterpol('Base CDI'!$H$4:$H$28,'Base CDI'!$I$4:$I$29,S2548,"Cubic","Extrapolate=Linear","MultiX=Average","Skip=True","Sort=True")</f>
        <v>13.483197607162106</v>
      </c>
    </row>
    <row r="2549" spans="16:21" x14ac:dyDescent="0.25">
      <c r="P2549" s="10">
        <v>38217</v>
      </c>
      <c r="Q2549">
        <v>11.17482</v>
      </c>
      <c r="S2549" s="42">
        <f t="shared" ca="1" si="45"/>
        <v>48569</v>
      </c>
      <c r="T2549" s="43">
        <f ca="1">_xll.BInterpol('Base CDI'!$H$4:$H$28,'Base CDI'!$J$4:$J$29,S2549,"Cubic","Extrapolate=Linear","MultiX=Average","Skip=True","Sort=True")</f>
        <v>13.477349457360861</v>
      </c>
      <c r="U2549" s="43">
        <f ca="1">_xll.BInterpol('Base CDI'!$H$4:$H$28,'Base CDI'!$I$4:$I$29,S2549,"Cubic","Extrapolate=Linear","MultiX=Average","Skip=True","Sort=True")</f>
        <v>13.483328190939579</v>
      </c>
    </row>
    <row r="2550" spans="16:21" x14ac:dyDescent="0.25">
      <c r="P2550" s="10">
        <v>38218</v>
      </c>
      <c r="Q2550">
        <v>11.1813</v>
      </c>
      <c r="S2550" s="42">
        <f t="shared" ca="1" si="45"/>
        <v>48570</v>
      </c>
      <c r="T2550" s="43">
        <f ca="1">_xll.BInterpol('Base CDI'!$H$4:$H$28,'Base CDI'!$J$4:$J$29,S2550,"Cubic","Extrapolate=Linear","MultiX=Average","Skip=True","Sort=True")</f>
        <v>13.477478455596223</v>
      </c>
      <c r="U2550" s="43">
        <f ca="1">_xll.BInterpol('Base CDI'!$H$4:$H$28,'Base CDI'!$I$4:$I$29,S2550,"Cubic","Extrapolate=Linear","MultiX=Average","Skip=True","Sort=True")</f>
        <v>13.483458490701306</v>
      </c>
    </row>
    <row r="2551" spans="16:21" x14ac:dyDescent="0.25">
      <c r="P2551" s="10">
        <v>38219</v>
      </c>
      <c r="Q2551">
        <v>11.18779</v>
      </c>
      <c r="S2551" s="42">
        <f t="shared" ca="1" si="45"/>
        <v>48571</v>
      </c>
      <c r="T2551" s="43">
        <f ca="1">_xll.BInterpol('Base CDI'!$H$4:$H$28,'Base CDI'!$J$4:$J$29,S2551,"Cubic","Extrapolate=Linear","MultiX=Average","Skip=True","Sort=True")</f>
        <v>13.477607115400284</v>
      </c>
      <c r="U2551" s="43">
        <f ca="1">_xll.BInterpol('Base CDI'!$H$4:$H$28,'Base CDI'!$I$4:$I$29,S2551,"Cubic","Extrapolate=Linear","MultiX=Average","Skip=True","Sort=True")</f>
        <v>13.483588506626921</v>
      </c>
    </row>
    <row r="2552" spans="16:21" x14ac:dyDescent="0.25">
      <c r="P2552" s="10">
        <v>38222</v>
      </c>
      <c r="Q2552">
        <v>11.194279999999999</v>
      </c>
      <c r="S2552" s="42">
        <f t="shared" ca="1" si="45"/>
        <v>48572</v>
      </c>
      <c r="T2552" s="43">
        <f ca="1">_xll.BInterpol('Base CDI'!$H$4:$H$28,'Base CDI'!$J$4:$J$29,S2552,"Cubic","Extrapolate=Linear","MultiX=Average","Skip=True","Sort=True")</f>
        <v>13.477735436644446</v>
      </c>
      <c r="U2552" s="43">
        <f ca="1">_xll.BInterpol('Base CDI'!$H$4:$H$28,'Base CDI'!$I$4:$I$29,S2552,"Cubic","Extrapolate=Linear","MultiX=Average","Skip=True","Sort=True")</f>
        <v>13.483718238896056</v>
      </c>
    </row>
    <row r="2553" spans="16:21" x14ac:dyDescent="0.25">
      <c r="P2553" s="10">
        <v>38223</v>
      </c>
      <c r="Q2553">
        <v>11.20079</v>
      </c>
      <c r="S2553" s="42">
        <f t="shared" ca="1" si="45"/>
        <v>48573</v>
      </c>
      <c r="T2553" s="43">
        <f ca="1">_xll.BInterpol('Base CDI'!$H$4:$H$28,'Base CDI'!$J$4:$J$29,S2553,"Cubic","Extrapolate=Linear","MultiX=Average","Skip=True","Sort=True")</f>
        <v>13.477863419200112</v>
      </c>
      <c r="U2553" s="43">
        <f ca="1">_xll.BInterpol('Base CDI'!$H$4:$H$28,'Base CDI'!$I$4:$I$29,S2553,"Cubic","Extrapolate=Linear","MultiX=Average","Skip=True","Sort=True")</f>
        <v>13.483847687688343</v>
      </c>
    </row>
    <row r="2554" spans="16:21" x14ac:dyDescent="0.25">
      <c r="P2554" s="10">
        <v>38224</v>
      </c>
      <c r="Q2554">
        <v>11.2073</v>
      </c>
      <c r="S2554" s="42">
        <f t="shared" ca="1" si="45"/>
        <v>48574</v>
      </c>
      <c r="T2554" s="43">
        <f ca="1">_xll.BInterpol('Base CDI'!$H$4:$H$28,'Base CDI'!$J$4:$J$29,S2554,"Cubic","Extrapolate=Linear","MultiX=Average","Skip=True","Sort=True")</f>
        <v>13.477991062938681</v>
      </c>
      <c r="U2554" s="43">
        <f ca="1">_xll.BInterpol('Base CDI'!$H$4:$H$28,'Base CDI'!$I$4:$I$29,S2554,"Cubic","Extrapolate=Linear","MultiX=Average","Skip=True","Sort=True")</f>
        <v>13.483976853183412</v>
      </c>
    </row>
    <row r="2555" spans="16:21" x14ac:dyDescent="0.25">
      <c r="P2555" s="10">
        <v>38225</v>
      </c>
      <c r="Q2555">
        <v>11.213800000000001</v>
      </c>
      <c r="S2555" s="42">
        <f t="shared" ca="1" si="45"/>
        <v>48575</v>
      </c>
      <c r="T2555" s="43">
        <f ca="1">_xll.BInterpol('Base CDI'!$H$4:$H$28,'Base CDI'!$J$4:$J$29,S2555,"Cubic","Extrapolate=Linear","MultiX=Average","Skip=True","Sort=True")</f>
        <v>13.478118367731557</v>
      </c>
      <c r="U2555" s="43">
        <f ca="1">_xll.BInterpol('Base CDI'!$H$4:$H$28,'Base CDI'!$I$4:$I$29,S2555,"Cubic","Extrapolate=Linear","MultiX=Average","Skip=True","Sort=True")</f>
        <v>13.484105735560897</v>
      </c>
    </row>
    <row r="2556" spans="16:21" x14ac:dyDescent="0.25">
      <c r="P2556" s="10">
        <v>38226</v>
      </c>
      <c r="Q2556">
        <v>11.22031</v>
      </c>
      <c r="S2556" s="42">
        <f t="shared" ca="1" si="45"/>
        <v>48576</v>
      </c>
      <c r="T2556" s="43">
        <f ca="1">_xll.BInterpol('Base CDI'!$H$4:$H$28,'Base CDI'!$J$4:$J$29,S2556,"Cubic","Extrapolate=Linear","MultiX=Average","Skip=True","Sort=True")</f>
        <v>13.478245333450142</v>
      </c>
      <c r="U2556" s="43">
        <f ca="1">_xll.BInterpol('Base CDI'!$H$4:$H$28,'Base CDI'!$I$4:$I$29,S2556,"Cubic","Extrapolate=Linear","MultiX=Average","Skip=True","Sort=True")</f>
        <v>13.484234335000428</v>
      </c>
    </row>
    <row r="2557" spans="16:21" x14ac:dyDescent="0.25">
      <c r="P2557" s="10">
        <v>38229</v>
      </c>
      <c r="Q2557">
        <v>11.22683</v>
      </c>
      <c r="S2557" s="42">
        <f t="shared" ca="1" si="45"/>
        <v>48577</v>
      </c>
      <c r="T2557" s="43">
        <f ca="1">_xll.BInterpol('Base CDI'!$H$4:$H$28,'Base CDI'!$J$4:$J$29,S2557,"Cubic","Extrapolate=Linear","MultiX=Average","Skip=True","Sort=True")</f>
        <v>13.478371959965834</v>
      </c>
      <c r="U2557" s="43">
        <f ca="1">_xll.BInterpol('Base CDI'!$H$4:$H$28,'Base CDI'!$I$4:$I$29,S2557,"Cubic","Extrapolate=Linear","MultiX=Average","Skip=True","Sort=True")</f>
        <v>13.484362651681639</v>
      </c>
    </row>
    <row r="2558" spans="16:21" x14ac:dyDescent="0.25">
      <c r="P2558" s="10">
        <v>38230</v>
      </c>
      <c r="Q2558">
        <v>11.233370000000001</v>
      </c>
      <c r="S2558" s="42">
        <f t="shared" ca="1" si="45"/>
        <v>48578</v>
      </c>
      <c r="T2558" s="43">
        <f ca="1">_xll.BInterpol('Base CDI'!$H$4:$H$28,'Base CDI'!$J$4:$J$29,S2558,"Cubic","Extrapolate=Linear","MultiX=Average","Skip=True","Sort=True")</f>
        <v>13.478498247150039</v>
      </c>
      <c r="U2558" s="43">
        <f ca="1">_xll.BInterpol('Base CDI'!$H$4:$H$28,'Base CDI'!$I$4:$I$29,S2558,"Cubic","Extrapolate=Linear","MultiX=Average","Skip=True","Sort=True")</f>
        <v>13.484490685784161</v>
      </c>
    </row>
    <row r="2559" spans="16:21" x14ac:dyDescent="0.25">
      <c r="P2559" s="10">
        <v>38231</v>
      </c>
      <c r="Q2559">
        <v>11.23992</v>
      </c>
      <c r="S2559" s="42">
        <f t="shared" ca="1" si="45"/>
        <v>48579</v>
      </c>
      <c r="T2559" s="43">
        <f ca="1">_xll.BInterpol('Base CDI'!$H$4:$H$28,'Base CDI'!$J$4:$J$29,S2559,"Cubic","Extrapolate=Linear","MultiX=Average","Skip=True","Sort=True")</f>
        <v>13.478624194874156</v>
      </c>
      <c r="U2559" s="43">
        <f ca="1">_xll.BInterpol('Base CDI'!$H$4:$H$28,'Base CDI'!$I$4:$I$29,S2559,"Cubic","Extrapolate=Linear","MultiX=Average","Skip=True","Sort=True")</f>
        <v>13.484618437487626</v>
      </c>
    </row>
    <row r="2560" spans="16:21" x14ac:dyDescent="0.25">
      <c r="P2560" s="10">
        <v>38232</v>
      </c>
      <c r="Q2560">
        <v>11.246460000000001</v>
      </c>
      <c r="S2560" s="42">
        <f t="shared" ca="1" si="45"/>
        <v>48580</v>
      </c>
      <c r="T2560" s="43">
        <f ca="1">_xll.BInterpol('Base CDI'!$H$4:$H$28,'Base CDI'!$J$4:$J$29,S2560,"Cubic","Extrapolate=Linear","MultiX=Average","Skip=True","Sort=True")</f>
        <v>13.478749803009586</v>
      </c>
      <c r="U2560" s="43">
        <f ca="1">_xll.BInterpol('Base CDI'!$H$4:$H$28,'Base CDI'!$I$4:$I$29,S2560,"Cubic","Extrapolate=Linear","MultiX=Average","Skip=True","Sort=True")</f>
        <v>13.484745906971666</v>
      </c>
    </row>
    <row r="2561" spans="16:21" x14ac:dyDescent="0.25">
      <c r="P2561" s="10">
        <v>38233</v>
      </c>
      <c r="Q2561">
        <v>11.253019999999999</v>
      </c>
      <c r="S2561" s="42">
        <f t="shared" ca="1" si="45"/>
        <v>48581</v>
      </c>
      <c r="T2561" s="43">
        <f ca="1">_xll.BInterpol('Base CDI'!$H$4:$H$28,'Base CDI'!$J$4:$J$29,S2561,"Cubic","Extrapolate=Linear","MultiX=Average","Skip=True","Sort=True")</f>
        <v>13.478875071427733</v>
      </c>
      <c r="U2561" s="43">
        <f ca="1">_xll.BInterpol('Base CDI'!$H$4:$H$28,'Base CDI'!$I$4:$I$29,S2561,"Cubic","Extrapolate=Linear","MultiX=Average","Skip=True","Sort=True")</f>
        <v>13.484873094415914</v>
      </c>
    </row>
    <row r="2562" spans="16:21" x14ac:dyDescent="0.25">
      <c r="P2562" s="10">
        <v>38236</v>
      </c>
      <c r="Q2562">
        <v>11.25956</v>
      </c>
      <c r="S2562" s="42">
        <f t="shared" ca="1" si="45"/>
        <v>48582</v>
      </c>
      <c r="T2562" s="43">
        <f ca="1">_xll.BInterpol('Base CDI'!$H$4:$H$28,'Base CDI'!$J$4:$J$29,S2562,"Cubic","Extrapolate=Linear","MultiX=Average","Skip=True","Sort=True")</f>
        <v>13.478999999999999</v>
      </c>
      <c r="U2562" s="43">
        <f ca="1">_xll.BInterpol('Base CDI'!$H$4:$H$28,'Base CDI'!$I$4:$I$29,S2562,"Cubic","Extrapolate=Linear","MultiX=Average","Skip=True","Sort=True")</f>
        <v>13.484999999999999</v>
      </c>
    </row>
    <row r="2563" spans="16:21" x14ac:dyDescent="0.25">
      <c r="P2563" s="10">
        <v>38238</v>
      </c>
      <c r="Q2563">
        <v>11.266109999999999</v>
      </c>
      <c r="S2563" s="42">
        <f t="shared" ca="1" si="45"/>
        <v>48583</v>
      </c>
      <c r="T2563" s="43">
        <f ca="1">_xll.BInterpol('Base CDI'!$H$4:$H$28,'Base CDI'!$J$4:$J$29,S2563,"Cubic","Extrapolate=Linear","MultiX=Average","Skip=True","Sort=True")</f>
        <v>13.479124588697657</v>
      </c>
      <c r="U2563" s="43">
        <f ca="1">_xll.BInterpol('Base CDI'!$H$4:$H$28,'Base CDI'!$I$4:$I$29,S2563,"Cubic","Extrapolate=Linear","MultiX=Average","Skip=True","Sort=True")</f>
        <v>13.485126623931531</v>
      </c>
    </row>
    <row r="2564" spans="16:21" x14ac:dyDescent="0.25">
      <c r="P2564" s="10">
        <v>38239</v>
      </c>
      <c r="Q2564">
        <v>11.27267</v>
      </c>
      <c r="S2564" s="42">
        <f t="shared" ca="1" si="45"/>
        <v>48584</v>
      </c>
      <c r="T2564" s="43">
        <f ca="1">_xll.BInterpol('Base CDI'!$H$4:$H$28,'Base CDI'!$J$4:$J$29,S2564,"Cubic","Extrapolate=Linear","MultiX=Average","Skip=True","Sort=True")</f>
        <v>13.479248837891472</v>
      </c>
      <c r="U2564" s="43">
        <f ca="1">_xll.BInterpol('Base CDI'!$H$4:$H$28,'Base CDI'!$I$4:$I$29,S2564,"Cubic","Extrapolate=Linear","MultiX=Average","Skip=True","Sort=True")</f>
        <v>13.485252966530012</v>
      </c>
    </row>
    <row r="2565" spans="16:21" x14ac:dyDescent="0.25">
      <c r="P2565" s="10">
        <v>38240</v>
      </c>
      <c r="Q2565">
        <v>11.27923</v>
      </c>
      <c r="S2565" s="42">
        <f t="shared" ca="1" si="45"/>
        <v>48585</v>
      </c>
      <c r="T2565" s="43">
        <f ca="1">_xll.BInterpol('Base CDI'!$H$4:$H$28,'Base CDI'!$J$4:$J$29,S2565,"Cubic","Extrapolate=Linear","MultiX=Average","Skip=True","Sort=True")</f>
        <v>13.479372748052082</v>
      </c>
      <c r="U2565" s="43">
        <f ca="1">_xll.BInterpol('Base CDI'!$H$4:$H$28,'Base CDI'!$I$4:$I$29,S2565,"Cubic","Extrapolate=Linear","MultiX=Average","Skip=True","Sort=True")</f>
        <v>13.485379028142926</v>
      </c>
    </row>
    <row r="2566" spans="16:21" x14ac:dyDescent="0.25">
      <c r="P2566" s="10">
        <v>38243</v>
      </c>
      <c r="Q2566">
        <v>11.2858</v>
      </c>
      <c r="S2566" s="42">
        <f t="shared" ca="1" si="45"/>
        <v>48586</v>
      </c>
      <c r="T2566" s="43">
        <f ca="1">_xll.BInterpol('Base CDI'!$H$4:$H$28,'Base CDI'!$J$4:$J$29,S2566,"Cubic","Extrapolate=Linear","MultiX=Average","Skip=True","Sort=True")</f>
        <v>13.479496319650128</v>
      </c>
      <c r="U2566" s="43">
        <f ca="1">_xll.BInterpol('Base CDI'!$H$4:$H$28,'Base CDI'!$I$4:$I$29,S2566,"Cubic","Extrapolate=Linear","MultiX=Average","Skip=True","Sort=True")</f>
        <v>13.485504809117751</v>
      </c>
    </row>
    <row r="2567" spans="16:21" x14ac:dyDescent="0.25">
      <c r="P2567" s="10">
        <v>38244</v>
      </c>
      <c r="Q2567">
        <v>11.292400000000001</v>
      </c>
      <c r="S2567" s="42">
        <f t="shared" ca="1" si="45"/>
        <v>48587</v>
      </c>
      <c r="T2567" s="43">
        <f ca="1">_xll.BInterpol('Base CDI'!$H$4:$H$28,'Base CDI'!$J$4:$J$29,S2567,"Cubic","Extrapolate=Linear","MultiX=Average","Skip=True","Sort=True")</f>
        <v>13.479619553156247</v>
      </c>
      <c r="U2567" s="43">
        <f ca="1">_xll.BInterpol('Base CDI'!$H$4:$H$28,'Base CDI'!$I$4:$I$29,S2567,"Cubic","Extrapolate=Linear","MultiX=Average","Skip=True","Sort=True")</f>
        <v>13.485630309801966</v>
      </c>
    </row>
    <row r="2568" spans="16:21" x14ac:dyDescent="0.25">
      <c r="P2568" s="10">
        <v>38245</v>
      </c>
      <c r="Q2568">
        <v>11.298999999999999</v>
      </c>
      <c r="S2568" s="42">
        <f t="shared" ca="1" si="45"/>
        <v>48588</v>
      </c>
      <c r="T2568" s="43">
        <f ca="1">_xll.BInterpol('Base CDI'!$H$4:$H$28,'Base CDI'!$J$4:$J$29,S2568,"Cubic","Extrapolate=Linear","MultiX=Average","Skip=True","Sort=True")</f>
        <v>13.479742449041078</v>
      </c>
      <c r="U2568" s="43">
        <f ca="1">_xll.BInterpol('Base CDI'!$H$4:$H$28,'Base CDI'!$I$4:$I$29,S2568,"Cubic","Extrapolate=Linear","MultiX=Average","Skip=True","Sort=True")</f>
        <v>13.485755530543052</v>
      </c>
    </row>
    <row r="2569" spans="16:21" x14ac:dyDescent="0.25">
      <c r="P2569" s="10">
        <v>38246</v>
      </c>
      <c r="Q2569">
        <v>11.30561</v>
      </c>
      <c r="S2569" s="42">
        <f t="shared" ca="1" si="45"/>
        <v>48589</v>
      </c>
      <c r="T2569" s="43">
        <f ca="1">_xll.BInterpol('Base CDI'!$H$4:$H$28,'Base CDI'!$J$4:$J$29,S2569,"Cubic","Extrapolate=Linear","MultiX=Average","Skip=True","Sort=True")</f>
        <v>13.479865007775258</v>
      </c>
      <c r="U2569" s="43">
        <f ca="1">_xll.BInterpol('Base CDI'!$H$4:$H$28,'Base CDI'!$I$4:$I$29,S2569,"Cubic","Extrapolate=Linear","MultiX=Average","Skip=True","Sort=True")</f>
        <v>13.485880471688491</v>
      </c>
    </row>
    <row r="2570" spans="16:21" x14ac:dyDescent="0.25">
      <c r="P2570" s="10">
        <v>38247</v>
      </c>
      <c r="Q2570">
        <v>11.312340000000001</v>
      </c>
      <c r="S2570" s="42">
        <f t="shared" ca="1" si="45"/>
        <v>48590</v>
      </c>
      <c r="T2570" s="43">
        <f ca="1">_xll.BInterpol('Base CDI'!$H$4:$H$28,'Base CDI'!$J$4:$J$29,S2570,"Cubic","Extrapolate=Linear","MultiX=Average","Skip=True","Sort=True")</f>
        <v>13.479987229829428</v>
      </c>
      <c r="U2570" s="43">
        <f ca="1">_xll.BInterpol('Base CDI'!$H$4:$H$28,'Base CDI'!$I$4:$I$29,S2570,"Cubic","Extrapolate=Linear","MultiX=Average","Skip=True","Sort=True")</f>
        <v>13.48600513358576</v>
      </c>
    </row>
    <row r="2571" spans="16:21" x14ac:dyDescent="0.25">
      <c r="P2571" s="10">
        <v>38250</v>
      </c>
      <c r="Q2571">
        <v>11.31906</v>
      </c>
      <c r="S2571" s="42">
        <f t="shared" ref="S2571:S2634" ca="1" si="46">S2570+1</f>
        <v>48591</v>
      </c>
      <c r="T2571" s="43">
        <f ca="1">_xll.BInterpol('Base CDI'!$H$4:$H$28,'Base CDI'!$J$4:$J$29,S2571,"Cubic","Extrapolate=Linear","MultiX=Average","Skip=True","Sort=True")</f>
        <v>13.480109115674225</v>
      </c>
      <c r="U2571" s="43">
        <f ca="1">_xll.BInterpol('Base CDI'!$H$4:$H$28,'Base CDI'!$I$4:$I$29,S2571,"Cubic","Extrapolate=Linear","MultiX=Average","Skip=True","Sort=True")</f>
        <v>13.48612951658234</v>
      </c>
    </row>
    <row r="2572" spans="16:21" x14ac:dyDescent="0.25">
      <c r="P2572" s="10">
        <v>38251</v>
      </c>
      <c r="Q2572">
        <v>11.32579</v>
      </c>
      <c r="S2572" s="42">
        <f t="shared" ca="1" si="46"/>
        <v>48592</v>
      </c>
      <c r="T2572" s="43">
        <f ca="1">_xll.BInterpol('Base CDI'!$H$4:$H$28,'Base CDI'!$J$4:$J$29,S2572,"Cubic","Extrapolate=Linear","MultiX=Average","Skip=True","Sort=True")</f>
        <v>13.480230665780287</v>
      </c>
      <c r="U2572" s="43">
        <f ca="1">_xll.BInterpol('Base CDI'!$H$4:$H$28,'Base CDI'!$I$4:$I$29,S2572,"Cubic","Extrapolate=Linear","MultiX=Average","Skip=True","Sort=True")</f>
        <v>13.48625362102571</v>
      </c>
    </row>
    <row r="2573" spans="16:21" x14ac:dyDescent="0.25">
      <c r="P2573" s="10">
        <v>38252</v>
      </c>
      <c r="Q2573">
        <v>11.332509999999999</v>
      </c>
      <c r="S2573" s="42">
        <f t="shared" ca="1" si="46"/>
        <v>48593</v>
      </c>
      <c r="T2573" s="43">
        <f ca="1">_xll.BInterpol('Base CDI'!$H$4:$H$28,'Base CDI'!$J$4:$J$29,S2573,"Cubic","Extrapolate=Linear","MultiX=Average","Skip=True","Sort=True")</f>
        <v>13.480351880618253</v>
      </c>
      <c r="U2573" s="43">
        <f ca="1">_xll.BInterpol('Base CDI'!$H$4:$H$28,'Base CDI'!$I$4:$I$29,S2573,"Cubic","Extrapolate=Linear","MultiX=Average","Skip=True","Sort=True")</f>
        <v>13.486377447263353</v>
      </c>
    </row>
    <row r="2574" spans="16:21" x14ac:dyDescent="0.25">
      <c r="P2574" s="10">
        <v>38253</v>
      </c>
      <c r="Q2574">
        <v>11.33925</v>
      </c>
      <c r="S2574" s="42">
        <f t="shared" ca="1" si="46"/>
        <v>48594</v>
      </c>
      <c r="T2574" s="43">
        <f ca="1">_xll.BInterpol('Base CDI'!$H$4:$H$28,'Base CDI'!$J$4:$J$29,S2574,"Cubic","Extrapolate=Linear","MultiX=Average","Skip=True","Sort=True")</f>
        <v>13.480472760658762</v>
      </c>
      <c r="U2574" s="43">
        <f ca="1">_xll.BInterpol('Base CDI'!$H$4:$H$28,'Base CDI'!$I$4:$I$29,S2574,"Cubic","Extrapolate=Linear","MultiX=Average","Skip=True","Sort=True")</f>
        <v>13.486500995642746</v>
      </c>
    </row>
    <row r="2575" spans="16:21" x14ac:dyDescent="0.25">
      <c r="P2575" s="10">
        <v>38254</v>
      </c>
      <c r="Q2575">
        <v>11.345980000000001</v>
      </c>
      <c r="S2575" s="42">
        <f t="shared" ca="1" si="46"/>
        <v>48595</v>
      </c>
      <c r="T2575" s="43">
        <f ca="1">_xll.BInterpol('Base CDI'!$H$4:$H$28,'Base CDI'!$J$4:$J$29,S2575,"Cubic","Extrapolate=Linear","MultiX=Average","Skip=True","Sort=True")</f>
        <v>13.480593306372452</v>
      </c>
      <c r="U2575" s="43">
        <f ca="1">_xll.BInterpol('Base CDI'!$H$4:$H$28,'Base CDI'!$I$4:$I$29,S2575,"Cubic","Extrapolate=Linear","MultiX=Average","Skip=True","Sort=True")</f>
        <v>13.486624266511372</v>
      </c>
    </row>
    <row r="2576" spans="16:21" x14ac:dyDescent="0.25">
      <c r="P2576" s="10">
        <v>38257</v>
      </c>
      <c r="Q2576">
        <v>11.352729999999999</v>
      </c>
      <c r="S2576" s="42">
        <f t="shared" ca="1" si="46"/>
        <v>48596</v>
      </c>
      <c r="T2576" s="43">
        <f ca="1">_xll.BInterpol('Base CDI'!$H$4:$H$28,'Base CDI'!$J$4:$J$29,S2576,"Cubic","Extrapolate=Linear","MultiX=Average","Skip=True","Sort=True")</f>
        <v>13.48071351822996</v>
      </c>
      <c r="U2576" s="43">
        <f ca="1">_xll.BInterpol('Base CDI'!$H$4:$H$28,'Base CDI'!$I$4:$I$29,S2576,"Cubic","Extrapolate=Linear","MultiX=Average","Skip=True","Sort=True")</f>
        <v>13.486747260216708</v>
      </c>
    </row>
    <row r="2577" spans="16:21" x14ac:dyDescent="0.25">
      <c r="P2577" s="10">
        <v>38258</v>
      </c>
      <c r="Q2577">
        <v>11.359489999999999</v>
      </c>
      <c r="S2577" s="42">
        <f t="shared" ca="1" si="46"/>
        <v>48597</v>
      </c>
      <c r="T2577" s="43">
        <f ca="1">_xll.BInterpol('Base CDI'!$H$4:$H$28,'Base CDI'!$J$4:$J$29,S2577,"Cubic","Extrapolate=Linear","MultiX=Average","Skip=True","Sort=True")</f>
        <v>13.480833396701927</v>
      </c>
      <c r="U2577" s="43">
        <f ca="1">_xll.BInterpol('Base CDI'!$H$4:$H$28,'Base CDI'!$I$4:$I$29,S2577,"Cubic","Extrapolate=Linear","MultiX=Average","Skip=True","Sort=True")</f>
        <v>13.486869977106236</v>
      </c>
    </row>
    <row r="2578" spans="16:21" x14ac:dyDescent="0.25">
      <c r="P2578" s="10">
        <v>38259</v>
      </c>
      <c r="Q2578">
        <v>11.366239999999999</v>
      </c>
      <c r="S2578" s="42">
        <f t="shared" ca="1" si="46"/>
        <v>48598</v>
      </c>
      <c r="T2578" s="43">
        <f ca="1">_xll.BInterpol('Base CDI'!$H$4:$H$28,'Base CDI'!$J$4:$J$29,S2578,"Cubic","Extrapolate=Linear","MultiX=Average","Skip=True","Sort=True")</f>
        <v>13.480952942258991</v>
      </c>
      <c r="U2578" s="43">
        <f ca="1">_xll.BInterpol('Base CDI'!$H$4:$H$28,'Base CDI'!$I$4:$I$29,S2578,"Cubic","Extrapolate=Linear","MultiX=Average","Skip=True","Sort=True")</f>
        <v>13.486992417527436</v>
      </c>
    </row>
    <row r="2579" spans="16:21" x14ac:dyDescent="0.25">
      <c r="P2579" s="10">
        <v>38260</v>
      </c>
      <c r="Q2579">
        <v>11.372999999999999</v>
      </c>
      <c r="S2579" s="42">
        <f t="shared" ca="1" si="46"/>
        <v>48599</v>
      </c>
      <c r="T2579" s="43">
        <f ca="1">_xll.BInterpol('Base CDI'!$H$4:$H$28,'Base CDI'!$J$4:$J$29,S2579,"Cubic","Extrapolate=Linear","MultiX=Average","Skip=True","Sort=True")</f>
        <v>13.481072155371789</v>
      </c>
      <c r="U2579" s="43">
        <f ca="1">_xll.BInterpol('Base CDI'!$H$4:$H$28,'Base CDI'!$I$4:$I$29,S2579,"Cubic","Extrapolate=Linear","MultiX=Average","Skip=True","Sort=True")</f>
        <v>13.487114581827786</v>
      </c>
    </row>
    <row r="2580" spans="16:21" x14ac:dyDescent="0.25">
      <c r="P2580" s="10">
        <v>38261</v>
      </c>
      <c r="Q2580">
        <v>11.379759999999999</v>
      </c>
      <c r="S2580" s="42">
        <f t="shared" ca="1" si="46"/>
        <v>48600</v>
      </c>
      <c r="T2580" s="43">
        <f ca="1">_xll.BInterpol('Base CDI'!$H$4:$H$28,'Base CDI'!$J$4:$J$29,S2580,"Cubic","Extrapolate=Linear","MultiX=Average","Skip=True","Sort=True")</f>
        <v>13.48119103651096</v>
      </c>
      <c r="U2580" s="43">
        <f ca="1">_xll.BInterpol('Base CDI'!$H$4:$H$28,'Base CDI'!$I$4:$I$29,S2580,"Cubic","Extrapolate=Linear","MultiX=Average","Skip=True","Sort=True")</f>
        <v>13.487236470354768</v>
      </c>
    </row>
    <row r="2581" spans="16:21" x14ac:dyDescent="0.25">
      <c r="P2581" s="10">
        <v>38264</v>
      </c>
      <c r="Q2581">
        <v>11.38654</v>
      </c>
      <c r="S2581" s="42">
        <f t="shared" ca="1" si="46"/>
        <v>48601</v>
      </c>
      <c r="T2581" s="43">
        <f ca="1">_xll.BInterpol('Base CDI'!$H$4:$H$28,'Base CDI'!$J$4:$J$29,S2581,"Cubic","Extrapolate=Linear","MultiX=Average","Skip=True","Sort=True")</f>
        <v>13.481309586147145</v>
      </c>
      <c r="U2581" s="43">
        <f ca="1">_xll.BInterpol('Base CDI'!$H$4:$H$28,'Base CDI'!$I$4:$I$29,S2581,"Cubic","Extrapolate=Linear","MultiX=Average","Skip=True","Sort=True")</f>
        <v>13.487358083455863</v>
      </c>
    </row>
    <row r="2582" spans="16:21" x14ac:dyDescent="0.25">
      <c r="P2582" s="10">
        <v>38265</v>
      </c>
      <c r="Q2582">
        <v>11.39331</v>
      </c>
      <c r="S2582" s="42">
        <f t="shared" ca="1" si="46"/>
        <v>48602</v>
      </c>
      <c r="T2582" s="43">
        <f ca="1">_xll.BInterpol('Base CDI'!$H$4:$H$28,'Base CDI'!$J$4:$J$29,S2582,"Cubic","Extrapolate=Linear","MultiX=Average","Skip=True","Sort=True")</f>
        <v>13.481427804750979</v>
      </c>
      <c r="U2582" s="43">
        <f ca="1">_xll.BInterpol('Base CDI'!$H$4:$H$28,'Base CDI'!$I$4:$I$29,S2582,"Cubic","Extrapolate=Linear","MultiX=Average","Skip=True","Sort=True")</f>
        <v>13.487479421478549</v>
      </c>
    </row>
    <row r="2583" spans="16:21" x14ac:dyDescent="0.25">
      <c r="P2583" s="10">
        <v>38266</v>
      </c>
      <c r="Q2583">
        <v>11.400080000000001</v>
      </c>
      <c r="S2583" s="42">
        <f t="shared" ca="1" si="46"/>
        <v>48603</v>
      </c>
      <c r="T2583" s="43">
        <f ca="1">_xll.BInterpol('Base CDI'!$H$4:$H$28,'Base CDI'!$J$4:$J$29,S2583,"Cubic","Extrapolate=Linear","MultiX=Average","Skip=True","Sort=True")</f>
        <v>13.481545692793102</v>
      </c>
      <c r="U2583" s="43">
        <f ca="1">_xll.BInterpol('Base CDI'!$H$4:$H$28,'Base CDI'!$I$4:$I$29,S2583,"Cubic","Extrapolate=Linear","MultiX=Average","Skip=True","Sort=True")</f>
        <v>13.487600484770306</v>
      </c>
    </row>
    <row r="2584" spans="16:21" x14ac:dyDescent="0.25">
      <c r="P2584" s="10">
        <v>38267</v>
      </c>
      <c r="Q2584">
        <v>11.40685</v>
      </c>
      <c r="S2584" s="42">
        <f t="shared" ca="1" si="46"/>
        <v>48604</v>
      </c>
      <c r="T2584" s="43">
        <f ca="1">_xll.BInterpol('Base CDI'!$H$4:$H$28,'Base CDI'!$J$4:$J$29,S2584,"Cubic","Extrapolate=Linear","MultiX=Average","Skip=True","Sort=True")</f>
        <v>13.481663250744152</v>
      </c>
      <c r="U2584" s="43">
        <f ca="1">_xll.BInterpol('Base CDI'!$H$4:$H$28,'Base CDI'!$I$4:$I$29,S2584,"Cubic","Extrapolate=Linear","MultiX=Average","Skip=True","Sort=True")</f>
        <v>13.487721273678615</v>
      </c>
    </row>
    <row r="2585" spans="16:21" x14ac:dyDescent="0.25">
      <c r="P2585" s="10">
        <v>38268</v>
      </c>
      <c r="Q2585">
        <v>11.413629999999999</v>
      </c>
      <c r="S2585" s="42">
        <f t="shared" ca="1" si="46"/>
        <v>48605</v>
      </c>
      <c r="T2585" s="43">
        <f ca="1">_xll.BInterpol('Base CDI'!$H$4:$H$28,'Base CDI'!$J$4:$J$29,S2585,"Cubic","Extrapolate=Linear","MultiX=Average","Skip=True","Sort=True")</f>
        <v>13.481780479074768</v>
      </c>
      <c r="U2585" s="43">
        <f ca="1">_xll.BInterpol('Base CDI'!$H$4:$H$28,'Base CDI'!$I$4:$I$29,S2585,"Cubic","Extrapolate=Linear","MultiX=Average","Skip=True","Sort=True")</f>
        <v>13.487841788550956</v>
      </c>
    </row>
    <row r="2586" spans="16:21" x14ac:dyDescent="0.25">
      <c r="P2586" s="10">
        <v>38271</v>
      </c>
      <c r="Q2586">
        <v>11.42041</v>
      </c>
      <c r="S2586" s="42">
        <f t="shared" ca="1" si="46"/>
        <v>48606</v>
      </c>
      <c r="T2586" s="43">
        <f ca="1">_xll.BInterpol('Base CDI'!$H$4:$H$28,'Base CDI'!$J$4:$J$29,S2586,"Cubic","Extrapolate=Linear","MultiX=Average","Skip=True","Sort=True")</f>
        <v>13.481897378255589</v>
      </c>
      <c r="U2586" s="43">
        <f ca="1">_xll.BInterpol('Base CDI'!$H$4:$H$28,'Base CDI'!$I$4:$I$29,S2586,"Cubic","Extrapolate=Linear","MultiX=Average","Skip=True","Sort=True")</f>
        <v>13.48796202973481</v>
      </c>
    </row>
    <row r="2587" spans="16:21" x14ac:dyDescent="0.25">
      <c r="P2587" s="10">
        <v>38273</v>
      </c>
      <c r="Q2587">
        <v>11.427199999999999</v>
      </c>
      <c r="S2587" s="42">
        <f t="shared" ca="1" si="46"/>
        <v>48607</v>
      </c>
      <c r="T2587" s="43">
        <f ca="1">_xll.BInterpol('Base CDI'!$H$4:$H$28,'Base CDI'!$J$4:$J$29,S2587,"Cubic","Extrapolate=Linear","MultiX=Average","Skip=True","Sort=True")</f>
        <v>13.482013948757251</v>
      </c>
      <c r="U2587" s="43">
        <f ca="1">_xll.BInterpol('Base CDI'!$H$4:$H$28,'Base CDI'!$I$4:$I$29,S2587,"Cubic","Extrapolate=Linear","MultiX=Average","Skip=True","Sort=True")</f>
        <v>13.488081997577654</v>
      </c>
    </row>
    <row r="2588" spans="16:21" x14ac:dyDescent="0.25">
      <c r="P2588" s="10">
        <v>38274</v>
      </c>
      <c r="Q2588">
        <v>11.433999999999999</v>
      </c>
      <c r="S2588" s="42">
        <f t="shared" ca="1" si="46"/>
        <v>48608</v>
      </c>
      <c r="T2588" s="43">
        <f ca="1">_xll.BInterpol('Base CDI'!$H$4:$H$28,'Base CDI'!$J$4:$J$29,S2588,"Cubic","Extrapolate=Linear","MultiX=Average","Skip=True","Sort=True")</f>
        <v>13.482130191050397</v>
      </c>
      <c r="U2588" s="43">
        <f ca="1">_xll.BInterpol('Base CDI'!$H$4:$H$28,'Base CDI'!$I$4:$I$29,S2588,"Cubic","Extrapolate=Linear","MultiX=Average","Skip=True","Sort=True")</f>
        <v>13.488201692426971</v>
      </c>
    </row>
    <row r="2589" spans="16:21" x14ac:dyDescent="0.25">
      <c r="P2589" s="10">
        <v>38275</v>
      </c>
      <c r="Q2589">
        <v>11.440799999999999</v>
      </c>
      <c r="S2589" s="42">
        <f t="shared" ca="1" si="46"/>
        <v>48609</v>
      </c>
      <c r="T2589" s="43">
        <f ca="1">_xll.BInterpol('Base CDI'!$H$4:$H$28,'Base CDI'!$J$4:$J$29,S2589,"Cubic","Extrapolate=Linear","MultiX=Average","Skip=True","Sort=True")</f>
        <v>13.482246105605659</v>
      </c>
      <c r="U2589" s="43">
        <f ca="1">_xll.BInterpol('Base CDI'!$H$4:$H$28,'Base CDI'!$I$4:$I$29,S2589,"Cubic","Extrapolate=Linear","MultiX=Average","Skip=True","Sort=True")</f>
        <v>13.488321114630239</v>
      </c>
    </row>
    <row r="2590" spans="16:21" x14ac:dyDescent="0.25">
      <c r="P2590" s="10">
        <v>38278</v>
      </c>
      <c r="Q2590">
        <v>11.4476</v>
      </c>
      <c r="S2590" s="42">
        <f t="shared" ca="1" si="46"/>
        <v>48610</v>
      </c>
      <c r="T2590" s="43">
        <f ca="1">_xll.BInterpol('Base CDI'!$H$4:$H$28,'Base CDI'!$J$4:$J$29,S2590,"Cubic","Extrapolate=Linear","MultiX=Average","Skip=True","Sort=True")</f>
        <v>13.482361692893681</v>
      </c>
      <c r="U2590" s="43">
        <f ca="1">_xll.BInterpol('Base CDI'!$H$4:$H$28,'Base CDI'!$I$4:$I$29,S2590,"Cubic","Extrapolate=Linear","MultiX=Average","Skip=True","Sort=True")</f>
        <v>13.48844026453494</v>
      </c>
    </row>
    <row r="2591" spans="16:21" x14ac:dyDescent="0.25">
      <c r="P2591" s="10">
        <v>38279</v>
      </c>
      <c r="Q2591">
        <v>11.454409999999999</v>
      </c>
      <c r="S2591" s="42">
        <f t="shared" ca="1" si="46"/>
        <v>48611</v>
      </c>
      <c r="T2591" s="43">
        <f ca="1">_xll.BInterpol('Base CDI'!$H$4:$H$28,'Base CDI'!$J$4:$J$29,S2591,"Cubic","Extrapolate=Linear","MultiX=Average","Skip=True","Sort=True")</f>
        <v>13.482476953385101</v>
      </c>
      <c r="U2591" s="43">
        <f ca="1">_xll.BInterpol('Base CDI'!$H$4:$H$28,'Base CDI'!$I$4:$I$29,S2591,"Cubic","Extrapolate=Linear","MultiX=Average","Skip=True","Sort=True")</f>
        <v>13.488559142488553</v>
      </c>
    </row>
    <row r="2592" spans="16:21" x14ac:dyDescent="0.25">
      <c r="P2592" s="10">
        <v>38280</v>
      </c>
      <c r="Q2592">
        <v>11.461209999999999</v>
      </c>
      <c r="S2592" s="42">
        <f t="shared" ca="1" si="46"/>
        <v>48612</v>
      </c>
      <c r="T2592" s="43">
        <f ca="1">_xll.BInterpol('Base CDI'!$H$4:$H$28,'Base CDI'!$J$4:$J$29,S2592,"Cubic","Extrapolate=Linear","MultiX=Average","Skip=True","Sort=True")</f>
        <v>13.482591887550555</v>
      </c>
      <c r="U2592" s="43">
        <f ca="1">_xll.BInterpol('Base CDI'!$H$4:$H$28,'Base CDI'!$I$4:$I$29,S2592,"Cubic","Extrapolate=Linear","MultiX=Average","Skip=True","Sort=True")</f>
        <v>13.488677748838557</v>
      </c>
    </row>
    <row r="2593" spans="16:21" x14ac:dyDescent="0.25">
      <c r="P2593" s="10">
        <v>38281</v>
      </c>
      <c r="Q2593">
        <v>11.468030000000001</v>
      </c>
      <c r="S2593" s="42">
        <f t="shared" ca="1" si="46"/>
        <v>48613</v>
      </c>
      <c r="T2593" s="43">
        <f ca="1">_xll.BInterpol('Base CDI'!$H$4:$H$28,'Base CDI'!$J$4:$J$29,S2593,"Cubic","Extrapolate=Linear","MultiX=Average","Skip=True","Sort=True")</f>
        <v>13.482706495860683</v>
      </c>
      <c r="U2593" s="43">
        <f ca="1">_xll.BInterpol('Base CDI'!$H$4:$H$28,'Base CDI'!$I$4:$I$29,S2593,"Cubic","Extrapolate=Linear","MultiX=Average","Skip=True","Sort=True")</f>
        <v>13.488796083932433</v>
      </c>
    </row>
    <row r="2594" spans="16:21" x14ac:dyDescent="0.25">
      <c r="P2594" s="10">
        <v>38282</v>
      </c>
      <c r="Q2594">
        <v>11.47503</v>
      </c>
      <c r="S2594" s="42">
        <f t="shared" ca="1" si="46"/>
        <v>48614</v>
      </c>
      <c r="T2594" s="43">
        <f ca="1">_xll.BInterpol('Base CDI'!$H$4:$H$28,'Base CDI'!$J$4:$J$29,S2594,"Cubic","Extrapolate=Linear","MultiX=Average","Skip=True","Sort=True")</f>
        <v>13.482820778786122</v>
      </c>
      <c r="U2594" s="43">
        <f ca="1">_xll.BInterpol('Base CDI'!$H$4:$H$28,'Base CDI'!$I$4:$I$29,S2594,"Cubic","Extrapolate=Linear","MultiX=Average","Skip=True","Sort=True")</f>
        <v>13.488914148117663</v>
      </c>
    </row>
    <row r="2595" spans="16:21" x14ac:dyDescent="0.25">
      <c r="P2595" s="10">
        <v>38285</v>
      </c>
      <c r="Q2595">
        <v>11.482049999999999</v>
      </c>
      <c r="S2595" s="42">
        <f t="shared" ca="1" si="46"/>
        <v>48615</v>
      </c>
      <c r="T2595" s="43">
        <f ca="1">_xll.BInterpol('Base CDI'!$H$4:$H$28,'Base CDI'!$J$4:$J$29,S2595,"Cubic","Extrapolate=Linear","MultiX=Average","Skip=True","Sort=True")</f>
        <v>13.482934736797512</v>
      </c>
      <c r="U2595" s="43">
        <f ca="1">_xll.BInterpol('Base CDI'!$H$4:$H$28,'Base CDI'!$I$4:$I$29,S2595,"Cubic","Extrapolate=Linear","MultiX=Average","Skip=True","Sort=True")</f>
        <v>13.489031941741723</v>
      </c>
    </row>
    <row r="2596" spans="16:21" x14ac:dyDescent="0.25">
      <c r="P2596" s="10">
        <v>38286</v>
      </c>
      <c r="Q2596">
        <v>11.489089999999999</v>
      </c>
      <c r="S2596" s="42">
        <f t="shared" ca="1" si="46"/>
        <v>48616</v>
      </c>
      <c r="T2596" s="43">
        <f ca="1">_xll.BInterpol('Base CDI'!$H$4:$H$28,'Base CDI'!$J$4:$J$29,S2596,"Cubic","Extrapolate=Linear","MultiX=Average","Skip=True","Sort=True")</f>
        <v>13.483048370365491</v>
      </c>
      <c r="U2596" s="43">
        <f ca="1">_xll.BInterpol('Base CDI'!$H$4:$H$28,'Base CDI'!$I$4:$I$29,S2596,"Cubic","Extrapolate=Linear","MultiX=Average","Skip=True","Sort=True")</f>
        <v>13.489149465152098</v>
      </c>
    </row>
    <row r="2597" spans="16:21" x14ac:dyDescent="0.25">
      <c r="P2597" s="10">
        <v>38287</v>
      </c>
      <c r="Q2597">
        <v>11.496130000000001</v>
      </c>
      <c r="S2597" s="42">
        <f t="shared" ca="1" si="46"/>
        <v>48617</v>
      </c>
      <c r="T2597" s="43">
        <f ca="1">_xll.BInterpol('Base CDI'!$H$4:$H$28,'Base CDI'!$J$4:$J$29,S2597,"Cubic","Extrapolate=Linear","MultiX=Average","Skip=True","Sort=True")</f>
        <v>13.483161679960698</v>
      </c>
      <c r="U2597" s="43">
        <f ca="1">_xll.BInterpol('Base CDI'!$H$4:$H$28,'Base CDI'!$I$4:$I$29,S2597,"Cubic","Extrapolate=Linear","MultiX=Average","Skip=True","Sort=True")</f>
        <v>13.489266718696262</v>
      </c>
    </row>
    <row r="2598" spans="16:21" x14ac:dyDescent="0.25">
      <c r="P2598" s="10">
        <v>38288</v>
      </c>
      <c r="Q2598">
        <v>11.503159999999999</v>
      </c>
      <c r="S2598" s="42">
        <f t="shared" ca="1" si="46"/>
        <v>48618</v>
      </c>
      <c r="T2598" s="43">
        <f ca="1">_xll.BInterpol('Base CDI'!$H$4:$H$28,'Base CDI'!$J$4:$J$29,S2598,"Cubic","Extrapolate=Linear","MultiX=Average","Skip=True","Sort=True")</f>
        <v>13.483274666053772</v>
      </c>
      <c r="U2598" s="43">
        <f ca="1">_xll.BInterpol('Base CDI'!$H$4:$H$28,'Base CDI'!$I$4:$I$29,S2598,"Cubic","Extrapolate=Linear","MultiX=Average","Skip=True","Sort=True")</f>
        <v>13.489383702721701</v>
      </c>
    </row>
    <row r="2599" spans="16:21" x14ac:dyDescent="0.25">
      <c r="P2599" s="10">
        <v>38289</v>
      </c>
      <c r="Q2599">
        <v>11.510199999999999</v>
      </c>
      <c r="S2599" s="42">
        <f t="shared" ca="1" si="46"/>
        <v>48619</v>
      </c>
      <c r="T2599" s="43">
        <f ca="1">_xll.BInterpol('Base CDI'!$H$4:$H$28,'Base CDI'!$J$4:$J$29,S2599,"Cubic","Extrapolate=Linear","MultiX=Average","Skip=True","Sort=True")</f>
        <v>13.483387329115349</v>
      </c>
      <c r="U2599" s="43">
        <f ca="1">_xll.BInterpol('Base CDI'!$H$4:$H$28,'Base CDI'!$I$4:$I$29,S2599,"Cubic","Extrapolate=Linear","MultiX=Average","Skip=True","Sort=True")</f>
        <v>13.489500417575892</v>
      </c>
    </row>
    <row r="2600" spans="16:21" x14ac:dyDescent="0.25">
      <c r="P2600" s="10">
        <v>38292</v>
      </c>
      <c r="Q2600">
        <v>11.517239999999999</v>
      </c>
      <c r="S2600" s="42">
        <f t="shared" ca="1" si="46"/>
        <v>48620</v>
      </c>
      <c r="T2600" s="43">
        <f ca="1">_xll.BInterpol('Base CDI'!$H$4:$H$28,'Base CDI'!$J$4:$J$29,S2600,"Cubic","Extrapolate=Linear","MultiX=Average","Skip=True","Sort=True")</f>
        <v>13.483499669616069</v>
      </c>
      <c r="U2600" s="43">
        <f ca="1">_xll.BInterpol('Base CDI'!$H$4:$H$28,'Base CDI'!$I$4:$I$29,S2600,"Cubic","Extrapolate=Linear","MultiX=Average","Skip=True","Sort=True")</f>
        <v>13.489616863606313</v>
      </c>
    </row>
    <row r="2601" spans="16:21" x14ac:dyDescent="0.25">
      <c r="P2601" s="10">
        <v>38294</v>
      </c>
      <c r="Q2601">
        <v>11.524290000000001</v>
      </c>
      <c r="S2601" s="42">
        <f t="shared" ca="1" si="46"/>
        <v>48621</v>
      </c>
      <c r="T2601" s="43">
        <f ca="1">_xll.BInterpol('Base CDI'!$H$4:$H$28,'Base CDI'!$J$4:$J$29,S2601,"Cubic","Extrapolate=Linear","MultiX=Average","Skip=True","Sort=True")</f>
        <v>13.483611688026571</v>
      </c>
      <c r="U2601" s="43">
        <f ca="1">_xll.BInterpol('Base CDI'!$H$4:$H$28,'Base CDI'!$I$4:$I$29,S2601,"Cubic","Extrapolate=Linear","MultiX=Average","Skip=True","Sort=True")</f>
        <v>13.489733041160449</v>
      </c>
    </row>
    <row r="2602" spans="16:21" x14ac:dyDescent="0.25">
      <c r="P2602" s="10">
        <v>38295</v>
      </c>
      <c r="Q2602">
        <v>11.53135</v>
      </c>
      <c r="S2602" s="42">
        <f t="shared" ca="1" si="46"/>
        <v>48622</v>
      </c>
      <c r="T2602" s="43">
        <f ca="1">_xll.BInterpol('Base CDI'!$H$4:$H$28,'Base CDI'!$J$4:$J$29,S2602,"Cubic","Extrapolate=Linear","MultiX=Average","Skip=True","Sort=True")</f>
        <v>13.483723384817493</v>
      </c>
      <c r="U2602" s="43">
        <f ca="1">_xll.BInterpol('Base CDI'!$H$4:$H$28,'Base CDI'!$I$4:$I$29,S2602,"Cubic","Extrapolate=Linear","MultiX=Average","Skip=True","Sort=True")</f>
        <v>13.489848950585776</v>
      </c>
    </row>
    <row r="2603" spans="16:21" x14ac:dyDescent="0.25">
      <c r="P2603" s="10">
        <v>38296</v>
      </c>
      <c r="Q2603">
        <v>11.53842</v>
      </c>
      <c r="S2603" s="42">
        <f t="shared" ca="1" si="46"/>
        <v>48623</v>
      </c>
      <c r="T2603" s="43">
        <f ca="1">_xll.BInterpol('Base CDI'!$H$4:$H$28,'Base CDI'!$J$4:$J$29,S2603,"Cubic","Extrapolate=Linear","MultiX=Average","Skip=True","Sort=True")</f>
        <v>13.483834760459473</v>
      </c>
      <c r="U2603" s="43">
        <f ca="1">_xll.BInterpol('Base CDI'!$H$4:$H$28,'Base CDI'!$I$4:$I$29,S2603,"Cubic","Extrapolate=Linear","MultiX=Average","Skip=True","Sort=True")</f>
        <v>13.489964592229777</v>
      </c>
    </row>
    <row r="2604" spans="16:21" x14ac:dyDescent="0.25">
      <c r="P2604" s="10">
        <v>38299</v>
      </c>
      <c r="Q2604">
        <v>11.545500000000001</v>
      </c>
      <c r="S2604" s="42">
        <f t="shared" ca="1" si="46"/>
        <v>48624</v>
      </c>
      <c r="T2604" s="43">
        <f ca="1">_xll.BInterpol('Base CDI'!$H$4:$H$28,'Base CDI'!$J$4:$J$29,S2604,"Cubic","Extrapolate=Linear","MultiX=Average","Skip=True","Sort=True")</f>
        <v>13.48394581542315</v>
      </c>
      <c r="U2604" s="43">
        <f ca="1">_xll.BInterpol('Base CDI'!$H$4:$H$28,'Base CDI'!$I$4:$I$29,S2604,"Cubic","Extrapolate=Linear","MultiX=Average","Skip=True","Sort=True")</f>
        <v>13.49007996643993</v>
      </c>
    </row>
    <row r="2605" spans="16:21" x14ac:dyDescent="0.25">
      <c r="P2605" s="10">
        <v>38300</v>
      </c>
      <c r="Q2605">
        <v>11.552580000000001</v>
      </c>
      <c r="S2605" s="42">
        <f t="shared" ca="1" si="46"/>
        <v>48625</v>
      </c>
      <c r="T2605" s="43">
        <f ca="1">_xll.BInterpol('Base CDI'!$H$4:$H$28,'Base CDI'!$J$4:$J$29,S2605,"Cubic","Extrapolate=Linear","MultiX=Average","Skip=True","Sort=True")</f>
        <v>13.484056550179162</v>
      </c>
      <c r="U2605" s="43">
        <f ca="1">_xll.BInterpol('Base CDI'!$H$4:$H$28,'Base CDI'!$I$4:$I$29,S2605,"Cubic","Extrapolate=Linear","MultiX=Average","Skip=True","Sort=True")</f>
        <v>13.490195073563715</v>
      </c>
    </row>
    <row r="2606" spans="16:21" x14ac:dyDescent="0.25">
      <c r="P2606" s="10">
        <v>38301</v>
      </c>
      <c r="Q2606">
        <v>11.559670000000001</v>
      </c>
      <c r="S2606" s="42">
        <f t="shared" ca="1" si="46"/>
        <v>48626</v>
      </c>
      <c r="T2606" s="43">
        <f ca="1">_xll.BInterpol('Base CDI'!$H$4:$H$28,'Base CDI'!$J$4:$J$29,S2606,"Cubic","Extrapolate=Linear","MultiX=Average","Skip=True","Sort=True")</f>
        <v>13.484166965198147</v>
      </c>
      <c r="U2606" s="43">
        <f ca="1">_xll.BInterpol('Base CDI'!$H$4:$H$28,'Base CDI'!$I$4:$I$29,S2606,"Cubic","Extrapolate=Linear","MultiX=Average","Skip=True","Sort=True")</f>
        <v>13.490309913948613</v>
      </c>
    </row>
    <row r="2607" spans="16:21" x14ac:dyDescent="0.25">
      <c r="P2607" s="10">
        <v>38302</v>
      </c>
      <c r="Q2607">
        <v>11.56676</v>
      </c>
      <c r="S2607" s="42">
        <f t="shared" ca="1" si="46"/>
        <v>48627</v>
      </c>
      <c r="T2607" s="43">
        <f ca="1">_xll.BInterpol('Base CDI'!$H$4:$H$28,'Base CDI'!$J$4:$J$29,S2607,"Cubic","Extrapolate=Linear","MultiX=Average","Skip=True","Sort=True")</f>
        <v>13.484277060950745</v>
      </c>
      <c r="U2607" s="43">
        <f ca="1">_xll.BInterpol('Base CDI'!$H$4:$H$28,'Base CDI'!$I$4:$I$29,S2607,"Cubic","Extrapolate=Linear","MultiX=Average","Skip=True","Sort=True")</f>
        <v>13.490424487942104</v>
      </c>
    </row>
    <row r="2608" spans="16:21" x14ac:dyDescent="0.25">
      <c r="P2608" s="10">
        <v>38303</v>
      </c>
      <c r="Q2608">
        <v>11.57385</v>
      </c>
      <c r="S2608" s="42">
        <f t="shared" ca="1" si="46"/>
        <v>48628</v>
      </c>
      <c r="T2608" s="43">
        <f ca="1">_xll.BInterpol('Base CDI'!$H$4:$H$28,'Base CDI'!$J$4:$J$29,S2608,"Cubic","Extrapolate=Linear","MultiX=Average","Skip=True","Sort=True")</f>
        <v>13.484386837907595</v>
      </c>
      <c r="U2608" s="43">
        <f ca="1">_xll.BInterpol('Base CDI'!$H$4:$H$28,'Base CDI'!$I$4:$I$29,S2608,"Cubic","Extrapolate=Linear","MultiX=Average","Skip=True","Sort=True")</f>
        <v>13.490538795891668</v>
      </c>
    </row>
    <row r="2609" spans="16:21" x14ac:dyDescent="0.25">
      <c r="P2609" s="10">
        <v>38307</v>
      </c>
      <c r="Q2609">
        <v>11.580959999999999</v>
      </c>
      <c r="S2609" s="42">
        <f t="shared" ca="1" si="46"/>
        <v>48629</v>
      </c>
      <c r="T2609" s="43">
        <f ca="1">_xll.BInterpol('Base CDI'!$H$4:$H$28,'Base CDI'!$J$4:$J$29,S2609,"Cubic","Extrapolate=Linear","MultiX=Average","Skip=True","Sort=True")</f>
        <v>13.484496296539334</v>
      </c>
      <c r="U2609" s="43">
        <f ca="1">_xll.BInterpol('Base CDI'!$H$4:$H$28,'Base CDI'!$I$4:$I$29,S2609,"Cubic","Extrapolate=Linear","MultiX=Average","Skip=True","Sort=True")</f>
        <v>13.490652838144785</v>
      </c>
    </row>
    <row r="2610" spans="16:21" x14ac:dyDescent="0.25">
      <c r="P2610" s="10">
        <v>38308</v>
      </c>
      <c r="Q2610">
        <v>11.58807</v>
      </c>
      <c r="S2610" s="42">
        <f t="shared" ca="1" si="46"/>
        <v>48630</v>
      </c>
      <c r="T2610" s="43">
        <f ca="1">_xll.BInterpol('Base CDI'!$H$4:$H$28,'Base CDI'!$J$4:$J$29,S2610,"Cubic","Extrapolate=Linear","MultiX=Average","Skip=True","Sort=True")</f>
        <v>13.484605437316601</v>
      </c>
      <c r="U2610" s="43">
        <f ca="1">_xll.BInterpol('Base CDI'!$H$4:$H$28,'Base CDI'!$I$4:$I$29,S2610,"Cubic","Extrapolate=Linear","MultiX=Average","Skip=True","Sort=True")</f>
        <v>13.490766615048933</v>
      </c>
    </row>
    <row r="2611" spans="16:21" x14ac:dyDescent="0.25">
      <c r="P2611" s="10">
        <v>38309</v>
      </c>
      <c r="Q2611">
        <v>11.595179999999999</v>
      </c>
      <c r="S2611" s="42">
        <f t="shared" ca="1" si="46"/>
        <v>48631</v>
      </c>
      <c r="T2611" s="43">
        <f ca="1">_xll.BInterpol('Base CDI'!$H$4:$H$28,'Base CDI'!$J$4:$J$29,S2611,"Cubic","Extrapolate=Linear","MultiX=Average","Skip=True","Sort=True")</f>
        <v>13.484714260710033</v>
      </c>
      <c r="U2611" s="43">
        <f ca="1">_xll.BInterpol('Base CDI'!$H$4:$H$28,'Base CDI'!$I$4:$I$29,S2611,"Cubic","Extrapolate=Linear","MultiX=Average","Skip=True","Sort=True")</f>
        <v>13.490880126951595</v>
      </c>
    </row>
    <row r="2612" spans="16:21" x14ac:dyDescent="0.25">
      <c r="P2612" s="10">
        <v>38310</v>
      </c>
      <c r="Q2612">
        <v>11.60249</v>
      </c>
      <c r="S2612" s="42">
        <f t="shared" ca="1" si="46"/>
        <v>48632</v>
      </c>
      <c r="T2612" s="43">
        <f ca="1">_xll.BInterpol('Base CDI'!$H$4:$H$28,'Base CDI'!$J$4:$J$29,S2612,"Cubic","Extrapolate=Linear","MultiX=Average","Skip=True","Sort=True")</f>
        <v>13.48482276719027</v>
      </c>
      <c r="U2612" s="43">
        <f ca="1">_xll.BInterpol('Base CDI'!$H$4:$H$28,'Base CDI'!$I$4:$I$29,S2612,"Cubic","Extrapolate=Linear","MultiX=Average","Skip=True","Sort=True")</f>
        <v>13.490993374200249</v>
      </c>
    </row>
    <row r="2613" spans="16:21" x14ac:dyDescent="0.25">
      <c r="P2613" s="10">
        <v>38313</v>
      </c>
      <c r="Q2613">
        <v>11.6098</v>
      </c>
      <c r="S2613" s="42">
        <f t="shared" ca="1" si="46"/>
        <v>48633</v>
      </c>
      <c r="T2613" s="43">
        <f ca="1">_xll.BInterpol('Base CDI'!$H$4:$H$28,'Base CDI'!$J$4:$J$29,S2613,"Cubic","Extrapolate=Linear","MultiX=Average","Skip=True","Sort=True")</f>
        <v>13.484930957227951</v>
      </c>
      <c r="U2613" s="43">
        <f ca="1">_xll.BInterpol('Base CDI'!$H$4:$H$28,'Base CDI'!$I$4:$I$29,S2613,"Cubic","Extrapolate=Linear","MultiX=Average","Skip=True","Sort=True")</f>
        <v>13.491106357142378</v>
      </c>
    </row>
    <row r="2614" spans="16:21" x14ac:dyDescent="0.25">
      <c r="P2614" s="10">
        <v>38314</v>
      </c>
      <c r="Q2614">
        <v>11.61712</v>
      </c>
      <c r="S2614" s="42">
        <f t="shared" ca="1" si="46"/>
        <v>48634</v>
      </c>
      <c r="T2614" s="43">
        <f ca="1">_xll.BInterpol('Base CDI'!$H$4:$H$28,'Base CDI'!$J$4:$J$29,S2614,"Cubic","Extrapolate=Linear","MultiX=Average","Skip=True","Sort=True")</f>
        <v>13.485038831293712</v>
      </c>
      <c r="U2614" s="43">
        <f ca="1">_xll.BInterpol('Base CDI'!$H$4:$H$28,'Base CDI'!$I$4:$I$29,S2614,"Cubic","Extrapolate=Linear","MultiX=Average","Skip=True","Sort=True")</f>
        <v>13.491219076125459</v>
      </c>
    </row>
    <row r="2615" spans="16:21" x14ac:dyDescent="0.25">
      <c r="P2615" s="10">
        <v>38315</v>
      </c>
      <c r="Q2615">
        <v>11.62444</v>
      </c>
      <c r="S2615" s="42">
        <f t="shared" ca="1" si="46"/>
        <v>48635</v>
      </c>
      <c r="T2615" s="43">
        <f ca="1">_xll.BInterpol('Base CDI'!$H$4:$H$28,'Base CDI'!$J$4:$J$29,S2615,"Cubic","Extrapolate=Linear","MultiX=Average","Skip=True","Sort=True")</f>
        <v>13.485146389858194</v>
      </c>
      <c r="U2615" s="43">
        <f ca="1">_xll.BInterpol('Base CDI'!$H$4:$H$28,'Base CDI'!$I$4:$I$29,S2615,"Cubic","Extrapolate=Linear","MultiX=Average","Skip=True","Sort=True")</f>
        <v>13.491331531496973</v>
      </c>
    </row>
    <row r="2616" spans="16:21" x14ac:dyDescent="0.25">
      <c r="P2616" s="10">
        <v>38316</v>
      </c>
      <c r="Q2616">
        <v>11.63176</v>
      </c>
      <c r="S2616" s="42">
        <f t="shared" ca="1" si="46"/>
        <v>48636</v>
      </c>
      <c r="T2616" s="43">
        <f ca="1">_xll.BInterpol('Base CDI'!$H$4:$H$28,'Base CDI'!$J$4:$J$29,S2616,"Cubic","Extrapolate=Linear","MultiX=Average","Skip=True","Sort=True")</f>
        <v>13.485253633392036</v>
      </c>
      <c r="U2616" s="43">
        <f ca="1">_xll.BInterpol('Base CDI'!$H$4:$H$28,'Base CDI'!$I$4:$I$29,S2616,"Cubic","Extrapolate=Linear","MultiX=Average","Skip=True","Sort=True")</f>
        <v>13.4914437236044</v>
      </c>
    </row>
    <row r="2617" spans="16:21" x14ac:dyDescent="0.25">
      <c r="P2617" s="10">
        <v>38317</v>
      </c>
      <c r="Q2617">
        <v>11.63907</v>
      </c>
      <c r="S2617" s="42">
        <f t="shared" ca="1" si="46"/>
        <v>48637</v>
      </c>
      <c r="T2617" s="43">
        <f ca="1">_xll.BInterpol('Base CDI'!$H$4:$H$28,'Base CDI'!$J$4:$J$29,S2617,"Cubic","Extrapolate=Linear","MultiX=Average","Skip=True","Sort=True")</f>
        <v>13.485360562365873</v>
      </c>
      <c r="U2617" s="43">
        <f ca="1">_xll.BInterpol('Base CDI'!$H$4:$H$28,'Base CDI'!$I$4:$I$29,S2617,"Cubic","Extrapolate=Linear","MultiX=Average","Skip=True","Sort=True")</f>
        <v>13.491555652795219</v>
      </c>
    </row>
    <row r="2618" spans="16:21" x14ac:dyDescent="0.25">
      <c r="P2618" s="10">
        <v>38320</v>
      </c>
      <c r="Q2618">
        <v>11.64639</v>
      </c>
      <c r="S2618" s="42">
        <f t="shared" ca="1" si="46"/>
        <v>48638</v>
      </c>
      <c r="T2618" s="43">
        <f ca="1">_xll.BInterpol('Base CDI'!$H$4:$H$28,'Base CDI'!$J$4:$J$29,S2618,"Cubic","Extrapolate=Linear","MultiX=Average","Skip=True","Sort=True")</f>
        <v>13.485467177250346</v>
      </c>
      <c r="U2618" s="43">
        <f ca="1">_xll.BInterpol('Base CDI'!$H$4:$H$28,'Base CDI'!$I$4:$I$29,S2618,"Cubic","Extrapolate=Linear","MultiX=Average","Skip=True","Sort=True")</f>
        <v>13.491667319416912</v>
      </c>
    </row>
    <row r="2619" spans="16:21" x14ac:dyDescent="0.25">
      <c r="P2619" s="10">
        <v>38321</v>
      </c>
      <c r="Q2619">
        <v>11.65372</v>
      </c>
      <c r="S2619" s="42">
        <f t="shared" ca="1" si="46"/>
        <v>48639</v>
      </c>
      <c r="T2619" s="43">
        <f ca="1">_xll.BInterpol('Base CDI'!$H$4:$H$28,'Base CDI'!$J$4:$J$29,S2619,"Cubic","Extrapolate=Linear","MultiX=Average","Skip=True","Sort=True")</f>
        <v>13.485573478516095</v>
      </c>
      <c r="U2619" s="43">
        <f ca="1">_xll.BInterpol('Base CDI'!$H$4:$H$28,'Base CDI'!$I$4:$I$29,S2619,"Cubic","Extrapolate=Linear","MultiX=Average","Skip=True","Sort=True")</f>
        <v>13.491778723816958</v>
      </c>
    </row>
    <row r="2620" spans="16:21" x14ac:dyDescent="0.25">
      <c r="P2620" s="10">
        <v>38322</v>
      </c>
      <c r="Q2620">
        <v>11.661060000000001</v>
      </c>
      <c r="S2620" s="42">
        <f t="shared" ca="1" si="46"/>
        <v>48640</v>
      </c>
      <c r="T2620" s="43">
        <f ca="1">_xll.BInterpol('Base CDI'!$H$4:$H$28,'Base CDI'!$J$4:$J$29,S2620,"Cubic","Extrapolate=Linear","MultiX=Average","Skip=True","Sort=True")</f>
        <v>13.485679466633755</v>
      </c>
      <c r="U2620" s="43">
        <f ca="1">_xll.BInterpol('Base CDI'!$H$4:$H$28,'Base CDI'!$I$4:$I$29,S2620,"Cubic","Extrapolate=Linear","MultiX=Average","Skip=True","Sort=True")</f>
        <v>13.49188986634284</v>
      </c>
    </row>
    <row r="2621" spans="16:21" x14ac:dyDescent="0.25">
      <c r="P2621" s="10">
        <v>38323</v>
      </c>
      <c r="Q2621">
        <v>11.668419999999999</v>
      </c>
      <c r="S2621" s="42">
        <f t="shared" ca="1" si="46"/>
        <v>48641</v>
      </c>
      <c r="T2621" s="43">
        <f ca="1">_xll.BInterpol('Base CDI'!$H$4:$H$28,'Base CDI'!$J$4:$J$29,S2621,"Cubic","Extrapolate=Linear","MultiX=Average","Skip=True","Sort=True")</f>
        <v>13.485785142073965</v>
      </c>
      <c r="U2621" s="43">
        <f ca="1">_xll.BInterpol('Base CDI'!$H$4:$H$28,'Base CDI'!$I$4:$I$29,S2621,"Cubic","Extrapolate=Linear","MultiX=Average","Skip=True","Sort=True")</f>
        <v>13.492000747342033</v>
      </c>
    </row>
    <row r="2622" spans="16:21" x14ac:dyDescent="0.25">
      <c r="P2622" s="10">
        <v>38324</v>
      </c>
      <c r="Q2622">
        <v>11.67577</v>
      </c>
      <c r="S2622" s="42">
        <f t="shared" ca="1" si="46"/>
        <v>48642</v>
      </c>
      <c r="T2622" s="43">
        <f ca="1">_xll.BInterpol('Base CDI'!$H$4:$H$28,'Base CDI'!$J$4:$J$29,S2622,"Cubic","Extrapolate=Linear","MultiX=Average","Skip=True","Sort=True")</f>
        <v>13.485890505307365</v>
      </c>
      <c r="U2622" s="43">
        <f ca="1">_xll.BInterpol('Base CDI'!$H$4:$H$28,'Base CDI'!$I$4:$I$29,S2622,"Cubic","Extrapolate=Linear","MultiX=Average","Skip=True","Sort=True")</f>
        <v>13.492111367162018</v>
      </c>
    </row>
    <row r="2623" spans="16:21" x14ac:dyDescent="0.25">
      <c r="P2623" s="10">
        <v>38327</v>
      </c>
      <c r="Q2623">
        <v>11.68313</v>
      </c>
      <c r="S2623" s="42">
        <f t="shared" ca="1" si="46"/>
        <v>48643</v>
      </c>
      <c r="T2623" s="43">
        <f ca="1">_xll.BInterpol('Base CDI'!$H$4:$H$28,'Base CDI'!$J$4:$J$29,S2623,"Cubic","Extrapolate=Linear","MultiX=Average","Skip=True","Sort=True")</f>
        <v>13.485995556804594</v>
      </c>
      <c r="U2623" s="43">
        <f ca="1">_xll.BInterpol('Base CDI'!$H$4:$H$28,'Base CDI'!$I$4:$I$29,S2623,"Cubic","Extrapolate=Linear","MultiX=Average","Skip=True","Sort=True")</f>
        <v>13.492221726150278</v>
      </c>
    </row>
    <row r="2624" spans="16:21" x14ac:dyDescent="0.25">
      <c r="P2624" s="10">
        <v>38328</v>
      </c>
      <c r="Q2624">
        <v>11.69049</v>
      </c>
      <c r="S2624" s="42">
        <f t="shared" ca="1" si="46"/>
        <v>48644</v>
      </c>
      <c r="T2624" s="43">
        <f ca="1">_xll.BInterpol('Base CDI'!$H$4:$H$28,'Base CDI'!$J$4:$J$29,S2624,"Cubic","Extrapolate=Linear","MultiX=Average","Skip=True","Sort=True")</f>
        <v>13.486100297036289</v>
      </c>
      <c r="U2624" s="43">
        <f ca="1">_xll.BInterpol('Base CDI'!$H$4:$H$28,'Base CDI'!$I$4:$I$29,S2624,"Cubic","Extrapolate=Linear","MultiX=Average","Skip=True","Sort=True")</f>
        <v>13.492331824654292</v>
      </c>
    </row>
    <row r="2625" spans="16:21" x14ac:dyDescent="0.25">
      <c r="P2625" s="10">
        <v>38329</v>
      </c>
      <c r="Q2625">
        <v>11.697850000000001</v>
      </c>
      <c r="S2625" s="42">
        <f t="shared" ca="1" si="46"/>
        <v>48645</v>
      </c>
      <c r="T2625" s="43">
        <f ca="1">_xll.BInterpol('Base CDI'!$H$4:$H$28,'Base CDI'!$J$4:$J$29,S2625,"Cubic","Extrapolate=Linear","MultiX=Average","Skip=True","Sort=True")</f>
        <v>13.486204726473089</v>
      </c>
      <c r="U2625" s="43">
        <f ca="1">_xll.BInterpol('Base CDI'!$H$4:$H$28,'Base CDI'!$I$4:$I$29,S2625,"Cubic","Extrapolate=Linear","MultiX=Average","Skip=True","Sort=True")</f>
        <v>13.492441663021538</v>
      </c>
    </row>
    <row r="2626" spans="16:21" x14ac:dyDescent="0.25">
      <c r="P2626" s="10">
        <v>38330</v>
      </c>
      <c r="Q2626">
        <v>11.7052</v>
      </c>
      <c r="S2626" s="42">
        <f t="shared" ca="1" si="46"/>
        <v>48646</v>
      </c>
      <c r="T2626" s="43">
        <f ca="1">_xll.BInterpol('Base CDI'!$H$4:$H$28,'Base CDI'!$J$4:$J$29,S2626,"Cubic","Extrapolate=Linear","MultiX=Average","Skip=True","Sort=True")</f>
        <v>13.486308845585633</v>
      </c>
      <c r="U2626" s="43">
        <f ca="1">_xll.BInterpol('Base CDI'!$H$4:$H$28,'Base CDI'!$I$4:$I$29,S2626,"Cubic","Extrapolate=Linear","MultiX=Average","Skip=True","Sort=True")</f>
        <v>13.492551241599498</v>
      </c>
    </row>
    <row r="2627" spans="16:21" x14ac:dyDescent="0.25">
      <c r="P2627" s="10">
        <v>38331</v>
      </c>
      <c r="Q2627">
        <v>11.712569999999999</v>
      </c>
      <c r="S2627" s="42">
        <f t="shared" ca="1" si="46"/>
        <v>48647</v>
      </c>
      <c r="T2627" s="43">
        <f ca="1">_xll.BInterpol('Base CDI'!$H$4:$H$28,'Base CDI'!$J$4:$J$29,S2627,"Cubic","Extrapolate=Linear","MultiX=Average","Skip=True","Sort=True")</f>
        <v>13.486412654844557</v>
      </c>
      <c r="U2627" s="43">
        <f ca="1">_xll.BInterpol('Base CDI'!$H$4:$H$28,'Base CDI'!$I$4:$I$29,S2627,"Cubic","Extrapolate=Linear","MultiX=Average","Skip=True","Sort=True")</f>
        <v>13.492660560735651</v>
      </c>
    </row>
    <row r="2628" spans="16:21" x14ac:dyDescent="0.25">
      <c r="P2628" s="10">
        <v>38334</v>
      </c>
      <c r="Q2628">
        <v>11.719939999999999</v>
      </c>
      <c r="S2628" s="42">
        <f t="shared" ca="1" si="46"/>
        <v>48648</v>
      </c>
      <c r="T2628" s="43">
        <f ca="1">_xll.BInterpol('Base CDI'!$H$4:$H$28,'Base CDI'!$J$4:$J$29,S2628,"Cubic","Extrapolate=Linear","MultiX=Average","Skip=True","Sort=True")</f>
        <v>13.486516154720503</v>
      </c>
      <c r="U2628" s="43">
        <f ca="1">_xll.BInterpol('Base CDI'!$H$4:$H$28,'Base CDI'!$I$4:$I$29,S2628,"Cubic","Extrapolate=Linear","MultiX=Average","Skip=True","Sort=True")</f>
        <v>13.492769620777478</v>
      </c>
    </row>
    <row r="2629" spans="16:21" x14ac:dyDescent="0.25">
      <c r="P2629" s="10">
        <v>38335</v>
      </c>
      <c r="Q2629">
        <v>11.727320000000001</v>
      </c>
      <c r="S2629" s="42">
        <f t="shared" ca="1" si="46"/>
        <v>48649</v>
      </c>
      <c r="T2629" s="43">
        <f ca="1">_xll.BInterpol('Base CDI'!$H$4:$H$28,'Base CDI'!$J$4:$J$29,S2629,"Cubic","Extrapolate=Linear","MultiX=Average","Skip=True","Sort=True")</f>
        <v>13.486619345684108</v>
      </c>
      <c r="U2629" s="43">
        <f ca="1">_xll.BInterpol('Base CDI'!$H$4:$H$28,'Base CDI'!$I$4:$I$29,S2629,"Cubic","Extrapolate=Linear","MultiX=Average","Skip=True","Sort=True")</f>
        <v>13.49287842207246</v>
      </c>
    </row>
    <row r="2630" spans="16:21" x14ac:dyDescent="0.25">
      <c r="P2630" s="10">
        <v>38336</v>
      </c>
      <c r="Q2630">
        <v>11.73471</v>
      </c>
      <c r="S2630" s="42">
        <f t="shared" ca="1" si="46"/>
        <v>48650</v>
      </c>
      <c r="T2630" s="43">
        <f ca="1">_xll.BInterpol('Base CDI'!$H$4:$H$28,'Base CDI'!$J$4:$J$29,S2630,"Cubic","Extrapolate=Linear","MultiX=Average","Skip=True","Sort=True")</f>
        <v>13.486722228206009</v>
      </c>
      <c r="U2630" s="43">
        <f ca="1">_xll.BInterpol('Base CDI'!$H$4:$H$28,'Base CDI'!$I$4:$I$29,S2630,"Cubic","Extrapolate=Linear","MultiX=Average","Skip=True","Sort=True")</f>
        <v>13.492986964968074</v>
      </c>
    </row>
    <row r="2631" spans="16:21" x14ac:dyDescent="0.25">
      <c r="P2631" s="10">
        <v>38337</v>
      </c>
      <c r="Q2631">
        <v>11.742100000000001</v>
      </c>
      <c r="S2631" s="42">
        <f t="shared" ca="1" si="46"/>
        <v>48651</v>
      </c>
      <c r="T2631" s="43">
        <f ca="1">_xll.BInterpol('Base CDI'!$H$4:$H$28,'Base CDI'!$J$4:$J$29,S2631,"Cubic","Extrapolate=Linear","MultiX=Average","Skip=True","Sort=True")</f>
        <v>13.486824802756846</v>
      </c>
      <c r="U2631" s="43">
        <f ca="1">_xll.BInterpol('Base CDI'!$H$4:$H$28,'Base CDI'!$I$4:$I$29,S2631,"Cubic","Extrapolate=Linear","MultiX=Average","Skip=True","Sort=True")</f>
        <v>13.493095249811802</v>
      </c>
    </row>
    <row r="2632" spans="16:21" x14ac:dyDescent="0.25">
      <c r="P2632" s="10">
        <v>38338</v>
      </c>
      <c r="Q2632">
        <v>11.749700000000001</v>
      </c>
      <c r="S2632" s="42">
        <f t="shared" ca="1" si="46"/>
        <v>48652</v>
      </c>
      <c r="T2632" s="43">
        <f ca="1">_xll.BInterpol('Base CDI'!$H$4:$H$28,'Base CDI'!$J$4:$J$29,S2632,"Cubic","Extrapolate=Linear","MultiX=Average","Skip=True","Sort=True")</f>
        <v>13.486927069807258</v>
      </c>
      <c r="U2632" s="43">
        <f ca="1">_xll.BInterpol('Base CDI'!$H$4:$H$28,'Base CDI'!$I$4:$I$29,S2632,"Cubic","Extrapolate=Linear","MultiX=Average","Skip=True","Sort=True")</f>
        <v>13.493203276951125</v>
      </c>
    </row>
    <row r="2633" spans="16:21" x14ac:dyDescent="0.25">
      <c r="P2633" s="10">
        <v>38341</v>
      </c>
      <c r="Q2633">
        <v>11.757289999999999</v>
      </c>
      <c r="S2633" s="42">
        <f t="shared" ca="1" si="46"/>
        <v>48653</v>
      </c>
      <c r="T2633" s="43">
        <f ca="1">_xll.BInterpol('Base CDI'!$H$4:$H$28,'Base CDI'!$J$4:$J$29,S2633,"Cubic","Extrapolate=Linear","MultiX=Average","Skip=True","Sort=True")</f>
        <v>13.487029029827882</v>
      </c>
      <c r="U2633" s="43">
        <f ca="1">_xll.BInterpol('Base CDI'!$H$4:$H$28,'Base CDI'!$I$4:$I$29,S2633,"Cubic","Extrapolate=Linear","MultiX=Average","Skip=True","Sort=True")</f>
        <v>13.49331104673352</v>
      </c>
    </row>
    <row r="2634" spans="16:21" x14ac:dyDescent="0.25">
      <c r="P2634" s="10">
        <v>38342</v>
      </c>
      <c r="Q2634">
        <v>11.764900000000001</v>
      </c>
      <c r="S2634" s="42">
        <f t="shared" ca="1" si="46"/>
        <v>48654</v>
      </c>
      <c r="T2634" s="43">
        <f ca="1">_xll.BInterpol('Base CDI'!$H$4:$H$28,'Base CDI'!$J$4:$J$29,S2634,"Cubic","Extrapolate=Linear","MultiX=Average","Skip=True","Sort=True")</f>
        <v>13.487130683289358</v>
      </c>
      <c r="U2634" s="43">
        <f ca="1">_xll.BInterpol('Base CDI'!$H$4:$H$28,'Base CDI'!$I$4:$I$29,S2634,"Cubic","Extrapolate=Linear","MultiX=Average","Skip=True","Sort=True")</f>
        <v>13.49341855950647</v>
      </c>
    </row>
    <row r="2635" spans="16:21" x14ac:dyDescent="0.25">
      <c r="P2635" s="10">
        <v>38343</v>
      </c>
      <c r="Q2635">
        <v>11.77251</v>
      </c>
      <c r="S2635" s="42">
        <f t="shared" ref="S2635:S2698" ca="1" si="47">S2634+1</f>
        <v>48655</v>
      </c>
      <c r="T2635" s="43">
        <f ca="1">_xll.BInterpol('Base CDI'!$H$4:$H$28,'Base CDI'!$J$4:$J$29,S2635,"Cubic","Extrapolate=Linear","MultiX=Average","Skip=True","Sort=True")</f>
        <v>13.487232030662325</v>
      </c>
      <c r="U2635" s="43">
        <f ca="1">_xll.BInterpol('Base CDI'!$H$4:$H$28,'Base CDI'!$I$4:$I$29,S2635,"Cubic","Extrapolate=Linear","MultiX=Average","Skip=True","Sort=True")</f>
        <v>13.493525815617453</v>
      </c>
    </row>
    <row r="2636" spans="16:21" x14ac:dyDescent="0.25">
      <c r="P2636" s="10">
        <v>38344</v>
      </c>
      <c r="Q2636">
        <v>11.78012</v>
      </c>
      <c r="S2636" s="42">
        <f t="shared" ca="1" si="47"/>
        <v>48656</v>
      </c>
      <c r="T2636" s="43">
        <f ca="1">_xll.BInterpol('Base CDI'!$H$4:$H$28,'Base CDI'!$J$4:$J$29,S2636,"Cubic","Extrapolate=Linear","MultiX=Average","Skip=True","Sort=True")</f>
        <v>13.487333072417417</v>
      </c>
      <c r="U2636" s="43">
        <f ca="1">_xll.BInterpol('Base CDI'!$H$4:$H$28,'Base CDI'!$I$4:$I$29,S2636,"Cubic","Extrapolate=Linear","MultiX=Average","Skip=True","Sort=True")</f>
        <v>13.49363281541395</v>
      </c>
    </row>
    <row r="2637" spans="16:21" x14ac:dyDescent="0.25">
      <c r="P2637" s="10">
        <v>38345</v>
      </c>
      <c r="Q2637">
        <v>11.787750000000001</v>
      </c>
      <c r="S2637" s="42">
        <f t="shared" ca="1" si="47"/>
        <v>48657</v>
      </c>
      <c r="T2637" s="43">
        <f ca="1">_xll.BInterpol('Base CDI'!$H$4:$H$28,'Base CDI'!$J$4:$J$29,S2637,"Cubic","Extrapolate=Linear","MultiX=Average","Skip=True","Sort=True")</f>
        <v>13.487433809025278</v>
      </c>
      <c r="U2637" s="43">
        <f ca="1">_xll.BInterpol('Base CDI'!$H$4:$H$28,'Base CDI'!$I$4:$I$29,S2637,"Cubic","Extrapolate=Linear","MultiX=Average","Skip=True","Sort=True")</f>
        <v>13.493739559243441</v>
      </c>
    </row>
    <row r="2638" spans="16:21" x14ac:dyDescent="0.25">
      <c r="P2638" s="10">
        <v>38348</v>
      </c>
      <c r="Q2638">
        <v>11.79538</v>
      </c>
      <c r="S2638" s="42">
        <f t="shared" ca="1" si="47"/>
        <v>48658</v>
      </c>
      <c r="T2638" s="43">
        <f ca="1">_xll.BInterpol('Base CDI'!$H$4:$H$28,'Base CDI'!$J$4:$J$29,S2638,"Cubic","Extrapolate=Linear","MultiX=Average","Skip=True","Sort=True")</f>
        <v>13.487534240956544</v>
      </c>
      <c r="U2638" s="43">
        <f ca="1">_xll.BInterpol('Base CDI'!$H$4:$H$28,'Base CDI'!$I$4:$I$29,S2638,"Cubic","Extrapolate=Linear","MultiX=Average","Skip=True","Sort=True")</f>
        <v>13.493846047453406</v>
      </c>
    </row>
    <row r="2639" spans="16:21" x14ac:dyDescent="0.25">
      <c r="P2639" s="10">
        <v>38349</v>
      </c>
      <c r="Q2639">
        <v>11.80301</v>
      </c>
      <c r="S2639" s="42">
        <f t="shared" ca="1" si="47"/>
        <v>48659</v>
      </c>
      <c r="T2639" s="43">
        <f ca="1">_xll.BInterpol('Base CDI'!$H$4:$H$28,'Base CDI'!$J$4:$J$29,S2639,"Cubic","Extrapolate=Linear","MultiX=Average","Skip=True","Sort=True")</f>
        <v>13.487634368681853</v>
      </c>
      <c r="U2639" s="43">
        <f ca="1">_xll.BInterpol('Base CDI'!$H$4:$H$28,'Base CDI'!$I$4:$I$29,S2639,"Cubic","Extrapolate=Linear","MultiX=Average","Skip=True","Sort=True")</f>
        <v>13.493952280391326</v>
      </c>
    </row>
    <row r="2640" spans="16:21" x14ac:dyDescent="0.25">
      <c r="P2640" s="10">
        <v>38350</v>
      </c>
      <c r="Q2640">
        <v>11.810650000000001</v>
      </c>
      <c r="S2640" s="42">
        <f t="shared" ca="1" si="47"/>
        <v>48660</v>
      </c>
      <c r="T2640" s="43">
        <f ca="1">_xll.BInterpol('Base CDI'!$H$4:$H$28,'Base CDI'!$J$4:$J$29,S2640,"Cubic","Extrapolate=Linear","MultiX=Average","Skip=True","Sort=True")</f>
        <v>13.487734192671843</v>
      </c>
      <c r="U2640" s="43">
        <f ca="1">_xll.BInterpol('Base CDI'!$H$4:$H$28,'Base CDI'!$I$4:$I$29,S2640,"Cubic","Extrapolate=Linear","MultiX=Average","Skip=True","Sort=True")</f>
        <v>13.49405825840468</v>
      </c>
    </row>
    <row r="2641" spans="16:21" x14ac:dyDescent="0.25">
      <c r="P2641" s="10">
        <v>38351</v>
      </c>
      <c r="Q2641">
        <v>11.818289999999999</v>
      </c>
      <c r="S2641" s="42">
        <f t="shared" ca="1" si="47"/>
        <v>48661</v>
      </c>
      <c r="T2641" s="43">
        <f ca="1">_xll.BInterpol('Base CDI'!$H$4:$H$28,'Base CDI'!$J$4:$J$29,S2641,"Cubic","Extrapolate=Linear","MultiX=Average","Skip=True","Sort=True")</f>
        <v>13.487833713397155</v>
      </c>
      <c r="U2641" s="43">
        <f ca="1">_xll.BInterpol('Base CDI'!$H$4:$H$28,'Base CDI'!$I$4:$I$29,S2641,"Cubic","Extrapolate=Linear","MultiX=Average","Skip=True","Sort=True")</f>
        <v>13.494163981840947</v>
      </c>
    </row>
    <row r="2642" spans="16:21" x14ac:dyDescent="0.25">
      <c r="P2642" s="10">
        <v>38352</v>
      </c>
      <c r="Q2642">
        <v>11.82596</v>
      </c>
      <c r="S2642" s="42">
        <f t="shared" ca="1" si="47"/>
        <v>48662</v>
      </c>
      <c r="T2642" s="43">
        <f ca="1">_xll.BInterpol('Base CDI'!$H$4:$H$28,'Base CDI'!$J$4:$J$29,S2642,"Cubic","Extrapolate=Linear","MultiX=Average","Skip=True","Sort=True")</f>
        <v>13.487932931328425</v>
      </c>
      <c r="U2642" s="43">
        <f ca="1">_xll.BInterpol('Base CDI'!$H$4:$H$28,'Base CDI'!$I$4:$I$29,S2642,"Cubic","Extrapolate=Linear","MultiX=Average","Skip=True","Sort=True")</f>
        <v>13.494269451047609</v>
      </c>
    </row>
    <row r="2643" spans="16:21" x14ac:dyDescent="0.25">
      <c r="P2643" s="10">
        <v>38355</v>
      </c>
      <c r="Q2643">
        <v>11.833629999999999</v>
      </c>
      <c r="S2643" s="42">
        <f t="shared" ca="1" si="47"/>
        <v>48663</v>
      </c>
      <c r="T2643" s="43">
        <f ca="1">_xll.BInterpol('Base CDI'!$H$4:$H$28,'Base CDI'!$J$4:$J$29,S2643,"Cubic","Extrapolate=Linear","MultiX=Average","Skip=True","Sort=True")</f>
        <v>13.488031846936295</v>
      </c>
      <c r="U2643" s="43">
        <f ca="1">_xll.BInterpol('Base CDI'!$H$4:$H$28,'Base CDI'!$I$4:$I$29,S2643,"Cubic","Extrapolate=Linear","MultiX=Average","Skip=True","Sort=True")</f>
        <v>13.494374666372144</v>
      </c>
    </row>
    <row r="2644" spans="16:21" x14ac:dyDescent="0.25">
      <c r="P2644" s="10">
        <v>38356</v>
      </c>
      <c r="Q2644">
        <v>11.84131</v>
      </c>
      <c r="S2644" s="42">
        <f t="shared" ca="1" si="47"/>
        <v>48664</v>
      </c>
      <c r="T2644" s="43">
        <f ca="1">_xll.BInterpol('Base CDI'!$H$4:$H$28,'Base CDI'!$J$4:$J$29,S2644,"Cubic","Extrapolate=Linear","MultiX=Average","Skip=True","Sort=True")</f>
        <v>13.488130460691398</v>
      </c>
      <c r="U2644" s="43">
        <f ca="1">_xll.BInterpol('Base CDI'!$H$4:$H$28,'Base CDI'!$I$4:$I$29,S2644,"Cubic","Extrapolate=Linear","MultiX=Average","Skip=True","Sort=True")</f>
        <v>13.494479628162035</v>
      </c>
    </row>
    <row r="2645" spans="16:21" x14ac:dyDescent="0.25">
      <c r="P2645" s="10">
        <v>38357</v>
      </c>
      <c r="Q2645">
        <v>11.848979999999999</v>
      </c>
      <c r="S2645" s="42">
        <f t="shared" ca="1" si="47"/>
        <v>48665</v>
      </c>
      <c r="T2645" s="43">
        <f ca="1">_xll.BInterpol('Base CDI'!$H$4:$H$28,'Base CDI'!$J$4:$J$29,S2645,"Cubic","Extrapolate=Linear","MultiX=Average","Skip=True","Sort=True")</f>
        <v>13.488228773064376</v>
      </c>
      <c r="U2645" s="43">
        <f ca="1">_xll.BInterpol('Base CDI'!$H$4:$H$28,'Base CDI'!$I$4:$I$29,S2645,"Cubic","Extrapolate=Linear","MultiX=Average","Skip=True","Sort=True")</f>
        <v>13.49458433676476</v>
      </c>
    </row>
    <row r="2646" spans="16:21" x14ac:dyDescent="0.25">
      <c r="P2646" s="10">
        <v>38358</v>
      </c>
      <c r="Q2646">
        <v>11.85665</v>
      </c>
      <c r="S2646" s="42">
        <f t="shared" ca="1" si="47"/>
        <v>48666</v>
      </c>
      <c r="T2646" s="43">
        <f ca="1">_xll.BInterpol('Base CDI'!$H$4:$H$28,'Base CDI'!$J$4:$J$29,S2646,"Cubic","Extrapolate=Linear","MultiX=Average","Skip=True","Sort=True")</f>
        <v>13.488326784525869</v>
      </c>
      <c r="U2646" s="43">
        <f ca="1">_xll.BInterpol('Base CDI'!$H$4:$H$28,'Base CDI'!$I$4:$I$29,S2646,"Cubic","Extrapolate=Linear","MultiX=Average","Skip=True","Sort=True")</f>
        <v>13.494688792527798</v>
      </c>
    </row>
    <row r="2647" spans="16:21" x14ac:dyDescent="0.25">
      <c r="P2647" s="10">
        <v>38359</v>
      </c>
      <c r="Q2647">
        <v>11.864330000000001</v>
      </c>
      <c r="S2647" s="42">
        <f t="shared" ca="1" si="47"/>
        <v>48667</v>
      </c>
      <c r="T2647" s="43">
        <f ca="1">_xll.BInterpol('Base CDI'!$H$4:$H$28,'Base CDI'!$J$4:$J$29,S2647,"Cubic","Extrapolate=Linear","MultiX=Average","Skip=True","Sort=True")</f>
        <v>13.488424495546512</v>
      </c>
      <c r="U2647" s="43">
        <f ca="1">_xll.BInterpol('Base CDI'!$H$4:$H$28,'Base CDI'!$I$4:$I$29,S2647,"Cubic","Extrapolate=Linear","MultiX=Average","Skip=True","Sort=True")</f>
        <v>13.494792995798631</v>
      </c>
    </row>
    <row r="2648" spans="16:21" x14ac:dyDescent="0.25">
      <c r="P2648" s="10">
        <v>38362</v>
      </c>
      <c r="Q2648">
        <v>11.87201</v>
      </c>
      <c r="S2648" s="42">
        <f t="shared" ca="1" si="47"/>
        <v>48668</v>
      </c>
      <c r="T2648" s="43">
        <f ca="1">_xll.BInterpol('Base CDI'!$H$4:$H$28,'Base CDI'!$J$4:$J$29,S2648,"Cubic","Extrapolate=Linear","MultiX=Average","Skip=True","Sort=True")</f>
        <v>13.488521906596945</v>
      </c>
      <c r="U2648" s="43">
        <f ca="1">_xll.BInterpol('Base CDI'!$H$4:$H$28,'Base CDI'!$I$4:$I$29,S2648,"Cubic","Extrapolate=Linear","MultiX=Average","Skip=True","Sort=True")</f>
        <v>13.494896946924738</v>
      </c>
    </row>
    <row r="2649" spans="16:21" x14ac:dyDescent="0.25">
      <c r="P2649" s="10">
        <v>38363</v>
      </c>
      <c r="Q2649">
        <v>11.8797</v>
      </c>
      <c r="S2649" s="42">
        <f t="shared" ca="1" si="47"/>
        <v>48669</v>
      </c>
      <c r="T2649" s="43">
        <f ca="1">_xll.BInterpol('Base CDI'!$H$4:$H$28,'Base CDI'!$J$4:$J$29,S2649,"Cubic","Extrapolate=Linear","MultiX=Average","Skip=True","Sort=True")</f>
        <v>13.488619018147807</v>
      </c>
      <c r="U2649" s="43">
        <f ca="1">_xll.BInterpol('Base CDI'!$H$4:$H$28,'Base CDI'!$I$4:$I$29,S2649,"Cubic","Extrapolate=Linear","MultiX=Average","Skip=True","Sort=True")</f>
        <v>13.495000646253601</v>
      </c>
    </row>
    <row r="2650" spans="16:21" x14ac:dyDescent="0.25">
      <c r="P2650" s="10">
        <v>38364</v>
      </c>
      <c r="Q2650">
        <v>11.88738</v>
      </c>
      <c r="S2650" s="42">
        <f t="shared" ca="1" si="47"/>
        <v>48670</v>
      </c>
      <c r="T2650" s="43">
        <f ca="1">_xll.BInterpol('Base CDI'!$H$4:$H$28,'Base CDI'!$J$4:$J$29,S2650,"Cubic","Extrapolate=Linear","MultiX=Average","Skip=True","Sort=True")</f>
        <v>13.488715830669735</v>
      </c>
      <c r="U2650" s="43">
        <f ca="1">_xll.BInterpol('Base CDI'!$H$4:$H$28,'Base CDI'!$I$4:$I$29,S2650,"Cubic","Extrapolate=Linear","MultiX=Average","Skip=True","Sort=True")</f>
        <v>13.495104094132698</v>
      </c>
    </row>
    <row r="2651" spans="16:21" x14ac:dyDescent="0.25">
      <c r="P2651" s="10">
        <v>38365</v>
      </c>
      <c r="Q2651">
        <v>11.89508</v>
      </c>
      <c r="S2651" s="42">
        <f t="shared" ca="1" si="47"/>
        <v>48671</v>
      </c>
      <c r="T2651" s="43">
        <f ca="1">_xll.BInterpol('Base CDI'!$H$4:$H$28,'Base CDI'!$J$4:$J$29,S2651,"Cubic","Extrapolate=Linear","MultiX=Average","Skip=True","Sort=True")</f>
        <v>13.488812344633368</v>
      </c>
      <c r="U2651" s="43">
        <f ca="1">_xll.BInterpol('Base CDI'!$H$4:$H$28,'Base CDI'!$I$4:$I$29,S2651,"Cubic","Extrapolate=Linear","MultiX=Average","Skip=True","Sort=True")</f>
        <v>13.495207290909509</v>
      </c>
    </row>
    <row r="2652" spans="16:21" x14ac:dyDescent="0.25">
      <c r="P2652" s="10">
        <v>38366</v>
      </c>
      <c r="Q2652">
        <v>11.90277</v>
      </c>
      <c r="S2652" s="42">
        <f t="shared" ca="1" si="47"/>
        <v>48672</v>
      </c>
      <c r="T2652" s="43">
        <f ca="1">_xll.BInterpol('Base CDI'!$H$4:$H$28,'Base CDI'!$J$4:$J$29,S2652,"Cubic","Extrapolate=Linear","MultiX=Average","Skip=True","Sort=True")</f>
        <v>13.488908560509346</v>
      </c>
      <c r="U2652" s="43">
        <f ca="1">_xll.BInterpol('Base CDI'!$H$4:$H$28,'Base CDI'!$I$4:$I$29,S2652,"Cubic","Extrapolate=Linear","MultiX=Average","Skip=True","Sort=True")</f>
        <v>13.495310236931514</v>
      </c>
    </row>
    <row r="2653" spans="16:21" x14ac:dyDescent="0.25">
      <c r="P2653" s="10">
        <v>38369</v>
      </c>
      <c r="Q2653">
        <v>11.91048</v>
      </c>
      <c r="S2653" s="42">
        <f t="shared" ca="1" si="47"/>
        <v>48673</v>
      </c>
      <c r="T2653" s="43">
        <f ca="1">_xll.BInterpol('Base CDI'!$H$4:$H$28,'Base CDI'!$J$4:$J$29,S2653,"Cubic","Extrapolate=Linear","MultiX=Average","Skip=True","Sort=True")</f>
        <v>13.489004478768306</v>
      </c>
      <c r="U2653" s="43">
        <f ca="1">_xll.BInterpol('Base CDI'!$H$4:$H$28,'Base CDI'!$I$4:$I$29,S2653,"Cubic","Extrapolate=Linear","MultiX=Average","Skip=True","Sort=True")</f>
        <v>13.495412932546195</v>
      </c>
    </row>
    <row r="2654" spans="16:21" x14ac:dyDescent="0.25">
      <c r="P2654" s="10">
        <v>38370</v>
      </c>
      <c r="Q2654">
        <v>11.918200000000001</v>
      </c>
      <c r="S2654" s="42">
        <f t="shared" ca="1" si="47"/>
        <v>48674</v>
      </c>
      <c r="T2654" s="43">
        <f ca="1">_xll.BInterpol('Base CDI'!$H$4:$H$28,'Base CDI'!$J$4:$J$29,S2654,"Cubic","Extrapolate=Linear","MultiX=Average","Skip=True","Sort=True")</f>
        <v>13.489100099880886</v>
      </c>
      <c r="U2654" s="43">
        <f ca="1">_xll.BInterpol('Base CDI'!$H$4:$H$28,'Base CDI'!$I$4:$I$29,S2654,"Cubic","Extrapolate=Linear","MultiX=Average","Skip=True","Sort=True")</f>
        <v>13.495515378101029</v>
      </c>
    </row>
    <row r="2655" spans="16:21" x14ac:dyDescent="0.25">
      <c r="P2655" s="10">
        <v>38371</v>
      </c>
      <c r="Q2655">
        <v>11.925929999999999</v>
      </c>
      <c r="S2655" s="42">
        <f t="shared" ca="1" si="47"/>
        <v>48675</v>
      </c>
      <c r="T2655" s="43">
        <f ca="1">_xll.BInterpol('Base CDI'!$H$4:$H$28,'Base CDI'!$J$4:$J$29,S2655,"Cubic","Extrapolate=Linear","MultiX=Average","Skip=True","Sort=True")</f>
        <v>13.489195424317726</v>
      </c>
      <c r="U2655" s="43">
        <f ca="1">_xll.BInterpol('Base CDI'!$H$4:$H$28,'Base CDI'!$I$4:$I$29,S2655,"Cubic","Extrapolate=Linear","MultiX=Average","Skip=True","Sort=True")</f>
        <v>13.4956175739435</v>
      </c>
    </row>
    <row r="2656" spans="16:21" x14ac:dyDescent="0.25">
      <c r="P2656" s="10">
        <v>38372</v>
      </c>
      <c r="Q2656">
        <v>11.93365</v>
      </c>
      <c r="S2656" s="42">
        <f t="shared" ca="1" si="47"/>
        <v>48676</v>
      </c>
      <c r="T2656" s="43">
        <f ca="1">_xll.BInterpol('Base CDI'!$H$4:$H$28,'Base CDI'!$J$4:$J$29,S2656,"Cubic","Extrapolate=Linear","MultiX=Average","Skip=True","Sort=True")</f>
        <v>13.489290452549465</v>
      </c>
      <c r="U2656" s="43">
        <f ca="1">_xll.BInterpol('Base CDI'!$H$4:$H$28,'Base CDI'!$I$4:$I$29,S2656,"Cubic","Extrapolate=Linear","MultiX=Average","Skip=True","Sort=True")</f>
        <v>13.495719520421083</v>
      </c>
    </row>
    <row r="2657" spans="16:21" x14ac:dyDescent="0.25">
      <c r="P2657" s="10">
        <v>38373</v>
      </c>
      <c r="Q2657">
        <v>11.94158</v>
      </c>
      <c r="S2657" s="42">
        <f t="shared" ca="1" si="47"/>
        <v>48677</v>
      </c>
      <c r="T2657" s="43">
        <f ca="1">_xll.BInterpol('Base CDI'!$H$4:$H$28,'Base CDI'!$J$4:$J$29,S2657,"Cubic","Extrapolate=Linear","MultiX=Average","Skip=True","Sort=True")</f>
        <v>13.489385185046737</v>
      </c>
      <c r="U2657" s="43">
        <f ca="1">_xll.BInterpol('Base CDI'!$H$4:$H$28,'Base CDI'!$I$4:$I$29,S2657,"Cubic","Extrapolate=Linear","MultiX=Average","Skip=True","Sort=True")</f>
        <v>13.495821217881263</v>
      </c>
    </row>
    <row r="2658" spans="16:21" x14ac:dyDescent="0.25">
      <c r="P2658" s="10">
        <v>38376</v>
      </c>
      <c r="Q2658">
        <v>11.94952</v>
      </c>
      <c r="S2658" s="42">
        <f t="shared" ca="1" si="47"/>
        <v>48678</v>
      </c>
      <c r="T2658" s="43">
        <f ca="1">_xll.BInterpol('Base CDI'!$H$4:$H$28,'Base CDI'!$J$4:$J$29,S2658,"Cubic","Extrapolate=Linear","MultiX=Average","Skip=True","Sort=True")</f>
        <v>13.489479622280188</v>
      </c>
      <c r="U2658" s="43">
        <f ca="1">_xll.BInterpol('Base CDI'!$H$4:$H$28,'Base CDI'!$I$4:$I$29,S2658,"Cubic","Extrapolate=Linear","MultiX=Average","Skip=True","Sort=True")</f>
        <v>13.495922666671516</v>
      </c>
    </row>
    <row r="2659" spans="16:21" x14ac:dyDescent="0.25">
      <c r="P2659" s="10">
        <v>38377</v>
      </c>
      <c r="Q2659">
        <v>11.957470000000001</v>
      </c>
      <c r="S2659" s="42">
        <f t="shared" ca="1" si="47"/>
        <v>48679</v>
      </c>
      <c r="T2659" s="43">
        <f ca="1">_xll.BInterpol('Base CDI'!$H$4:$H$28,'Base CDI'!$J$4:$J$29,S2659,"Cubic","Extrapolate=Linear","MultiX=Average","Skip=True","Sort=True")</f>
        <v>13.489573764720449</v>
      </c>
      <c r="U2659" s="43">
        <f ca="1">_xll.BInterpol('Base CDI'!$H$4:$H$28,'Base CDI'!$I$4:$I$29,S2659,"Cubic","Extrapolate=Linear","MultiX=Average","Skip=True","Sort=True")</f>
        <v>13.496023867139327</v>
      </c>
    </row>
    <row r="2660" spans="16:21" x14ac:dyDescent="0.25">
      <c r="P2660" s="10">
        <v>38378</v>
      </c>
      <c r="Q2660">
        <v>11.96542</v>
      </c>
      <c r="S2660" s="42">
        <f t="shared" ca="1" si="47"/>
        <v>48680</v>
      </c>
      <c r="T2660" s="43">
        <f ca="1">_xll.BInterpol('Base CDI'!$H$4:$H$28,'Base CDI'!$J$4:$J$29,S2660,"Cubic","Extrapolate=Linear","MultiX=Average","Skip=True","Sort=True")</f>
        <v>13.489667612838161</v>
      </c>
      <c r="U2660" s="43">
        <f ca="1">_xll.BInterpol('Base CDI'!$H$4:$H$28,'Base CDI'!$I$4:$I$29,S2660,"Cubic","Extrapolate=Linear","MultiX=Average","Skip=True","Sort=True")</f>
        <v>13.49612481963217</v>
      </c>
    </row>
    <row r="2661" spans="16:21" x14ac:dyDescent="0.25">
      <c r="P2661" s="10">
        <v>38379</v>
      </c>
      <c r="Q2661">
        <v>11.973369999999999</v>
      </c>
      <c r="S2661" s="42">
        <f t="shared" ca="1" si="47"/>
        <v>48681</v>
      </c>
      <c r="T2661" s="43">
        <f ca="1">_xll.BInterpol('Base CDI'!$H$4:$H$28,'Base CDI'!$J$4:$J$29,S2661,"Cubic","Extrapolate=Linear","MultiX=Average","Skip=True","Sort=True")</f>
        <v>13.489761167103966</v>
      </c>
      <c r="U2661" s="43">
        <f ca="1">_xll.BInterpol('Base CDI'!$H$4:$H$28,'Base CDI'!$I$4:$I$29,S2661,"Cubic","Extrapolate=Linear","MultiX=Average","Skip=True","Sort=True")</f>
        <v>13.496225524497529</v>
      </c>
    </row>
    <row r="2662" spans="16:21" x14ac:dyDescent="0.25">
      <c r="P2662" s="10">
        <v>38380</v>
      </c>
      <c r="Q2662">
        <v>11.98133</v>
      </c>
      <c r="S2662" s="42">
        <f t="shared" ca="1" si="47"/>
        <v>48682</v>
      </c>
      <c r="T2662" s="43">
        <f ca="1">_xll.BInterpol('Base CDI'!$H$4:$H$28,'Base CDI'!$J$4:$J$29,S2662,"Cubic","Extrapolate=Linear","MultiX=Average","Skip=True","Sort=True")</f>
        <v>13.489854427988497</v>
      </c>
      <c r="U2662" s="43">
        <f ca="1">_xll.BInterpol('Base CDI'!$H$4:$H$28,'Base CDI'!$I$4:$I$29,S2662,"Cubic","Extrapolate=Linear","MultiX=Average","Skip=True","Sort=True")</f>
        <v>13.496325982082883</v>
      </c>
    </row>
    <row r="2663" spans="16:21" x14ac:dyDescent="0.25">
      <c r="P2663" s="10">
        <v>38383</v>
      </c>
      <c r="Q2663">
        <v>11.98929</v>
      </c>
      <c r="S2663" s="42">
        <f t="shared" ca="1" si="47"/>
        <v>48683</v>
      </c>
      <c r="T2663" s="43">
        <f ca="1">_xll.BInterpol('Base CDI'!$H$4:$H$28,'Base CDI'!$J$4:$J$29,S2663,"Cubic","Extrapolate=Linear","MultiX=Average","Skip=True","Sort=True")</f>
        <v>13.489947395962398</v>
      </c>
      <c r="U2663" s="43">
        <f ca="1">_xll.BInterpol('Base CDI'!$H$4:$H$28,'Base CDI'!$I$4:$I$29,S2663,"Cubic","Extrapolate=Linear","MultiX=Average","Skip=True","Sort=True")</f>
        <v>13.496426192735711</v>
      </c>
    </row>
    <row r="2664" spans="16:21" x14ac:dyDescent="0.25">
      <c r="P2664" s="10">
        <v>38384</v>
      </c>
      <c r="Q2664">
        <v>11.99727</v>
      </c>
      <c r="S2664" s="42">
        <f t="shared" ca="1" si="47"/>
        <v>48684</v>
      </c>
      <c r="T2664" s="43">
        <f ca="1">_xll.BInterpol('Base CDI'!$H$4:$H$28,'Base CDI'!$J$4:$J$29,S2664,"Cubic","Extrapolate=Linear","MultiX=Average","Skip=True","Sort=True")</f>
        <v>13.490040071496303</v>
      </c>
      <c r="U2664" s="43">
        <f ca="1">_xll.BInterpol('Base CDI'!$H$4:$H$28,'Base CDI'!$I$4:$I$29,S2664,"Cubic","Extrapolate=Linear","MultiX=Average","Skip=True","Sort=True")</f>
        <v>13.496526156803496</v>
      </c>
    </row>
    <row r="2665" spans="16:21" x14ac:dyDescent="0.25">
      <c r="P2665" s="10">
        <v>38385</v>
      </c>
      <c r="Q2665">
        <v>12.00525</v>
      </c>
      <c r="S2665" s="42">
        <f t="shared" ca="1" si="47"/>
        <v>48685</v>
      </c>
      <c r="T2665" s="43">
        <f ca="1">_xll.BInterpol('Base CDI'!$H$4:$H$28,'Base CDI'!$J$4:$J$29,S2665,"Cubic","Extrapolate=Linear","MultiX=Average","Skip=True","Sort=True")</f>
        <v>13.49013245506085</v>
      </c>
      <c r="U2665" s="43">
        <f ca="1">_xll.BInterpol('Base CDI'!$H$4:$H$28,'Base CDI'!$I$4:$I$29,S2665,"Cubic","Extrapolate=Linear","MultiX=Average","Skip=True","Sort=True")</f>
        <v>13.496625874633715</v>
      </c>
    </row>
    <row r="2666" spans="16:21" x14ac:dyDescent="0.25">
      <c r="P2666" s="10">
        <v>38386</v>
      </c>
      <c r="Q2666">
        <v>12.01324</v>
      </c>
      <c r="S2666" s="42">
        <f t="shared" ca="1" si="47"/>
        <v>48686</v>
      </c>
      <c r="T2666" s="43">
        <f ca="1">_xll.BInterpol('Base CDI'!$H$4:$H$28,'Base CDI'!$J$4:$J$29,S2666,"Cubic","Extrapolate=Linear","MultiX=Average","Skip=True","Sort=True")</f>
        <v>13.490224547126683</v>
      </c>
      <c r="U2666" s="43">
        <f ca="1">_xll.BInterpol('Base CDI'!$H$4:$H$28,'Base CDI'!$I$4:$I$29,S2666,"Cubic","Extrapolate=Linear","MultiX=Average","Skip=True","Sort=True")</f>
        <v>13.496725346573848</v>
      </c>
    </row>
    <row r="2667" spans="16:21" x14ac:dyDescent="0.25">
      <c r="P2667" s="10">
        <v>38387</v>
      </c>
      <c r="Q2667">
        <v>12.021240000000001</v>
      </c>
      <c r="S2667" s="42">
        <f t="shared" ca="1" si="47"/>
        <v>48687</v>
      </c>
      <c r="T2667" s="43">
        <f ca="1">_xll.BInterpol('Base CDI'!$H$4:$H$28,'Base CDI'!$J$4:$J$29,S2667,"Cubic","Extrapolate=Linear","MultiX=Average","Skip=True","Sort=True")</f>
        <v>13.490316348164436</v>
      </c>
      <c r="U2667" s="43">
        <f ca="1">_xll.BInterpol('Base CDI'!$H$4:$H$28,'Base CDI'!$I$4:$I$29,S2667,"Cubic","Extrapolate=Linear","MultiX=Average","Skip=True","Sort=True")</f>
        <v>13.496824572971379</v>
      </c>
    </row>
    <row r="2668" spans="16:21" x14ac:dyDescent="0.25">
      <c r="P2668" s="10">
        <v>38392</v>
      </c>
      <c r="Q2668">
        <v>12.02924</v>
      </c>
      <c r="S2668" s="42">
        <f t="shared" ca="1" si="47"/>
        <v>48688</v>
      </c>
      <c r="T2668" s="43">
        <f ca="1">_xll.BInterpol('Base CDI'!$H$4:$H$28,'Base CDI'!$J$4:$J$29,S2668,"Cubic","Extrapolate=Linear","MultiX=Average","Skip=True","Sort=True")</f>
        <v>13.490407858644748</v>
      </c>
      <c r="U2668" s="43">
        <f ca="1">_xll.BInterpol('Base CDI'!$H$4:$H$28,'Base CDI'!$I$4:$I$29,S2668,"Cubic","Extrapolate=Linear","MultiX=Average","Skip=True","Sort=True")</f>
        <v>13.496923554173783</v>
      </c>
    </row>
    <row r="2669" spans="16:21" x14ac:dyDescent="0.25">
      <c r="P2669" s="10">
        <v>38393</v>
      </c>
      <c r="Q2669">
        <v>12.037240000000001</v>
      </c>
      <c r="S2669" s="42">
        <f t="shared" ca="1" si="47"/>
        <v>48689</v>
      </c>
      <c r="T2669" s="43">
        <f ca="1">_xll.BInterpol('Base CDI'!$H$4:$H$28,'Base CDI'!$J$4:$J$29,S2669,"Cubic","Extrapolate=Linear","MultiX=Average","Skip=True","Sort=True")</f>
        <v>13.490499079038257</v>
      </c>
      <c r="U2669" s="43">
        <f ca="1">_xll.BInterpol('Base CDI'!$H$4:$H$28,'Base CDI'!$I$4:$I$29,S2669,"Cubic","Extrapolate=Linear","MultiX=Average","Skip=True","Sort=True")</f>
        <v>13.497022290528543</v>
      </c>
    </row>
    <row r="2670" spans="16:21" x14ac:dyDescent="0.25">
      <c r="P2670" s="10">
        <v>38394</v>
      </c>
      <c r="Q2670">
        <v>12.04524</v>
      </c>
      <c r="S2670" s="42">
        <f t="shared" ca="1" si="47"/>
        <v>48690</v>
      </c>
      <c r="T2670" s="43">
        <f ca="1">_xll.BInterpol('Base CDI'!$H$4:$H$28,'Base CDI'!$J$4:$J$29,S2670,"Cubic","Extrapolate=Linear","MultiX=Average","Skip=True","Sort=True")</f>
        <v>13.490590009815604</v>
      </c>
      <c r="U2670" s="43">
        <f ca="1">_xll.BInterpol('Base CDI'!$H$4:$H$28,'Base CDI'!$I$4:$I$29,S2670,"Cubic","Extrapolate=Linear","MultiX=Average","Skip=True","Sort=True")</f>
        <v>13.497120782383139</v>
      </c>
    </row>
    <row r="2671" spans="16:21" x14ac:dyDescent="0.25">
      <c r="P2671" s="10">
        <v>38397</v>
      </c>
      <c r="Q2671">
        <v>12.05325</v>
      </c>
      <c r="S2671" s="42">
        <f t="shared" ca="1" si="47"/>
        <v>48691</v>
      </c>
      <c r="T2671" s="43">
        <f ca="1">_xll.BInterpol('Base CDI'!$H$4:$H$28,'Base CDI'!$J$4:$J$29,S2671,"Cubic","Extrapolate=Linear","MultiX=Average","Skip=True","Sort=True")</f>
        <v>13.490680651447425</v>
      </c>
      <c r="U2671" s="43">
        <f ca="1">_xll.BInterpol('Base CDI'!$H$4:$H$28,'Base CDI'!$I$4:$I$29,S2671,"Cubic","Extrapolate=Linear","MultiX=Average","Skip=True","Sort=True")</f>
        <v>13.497219030085049</v>
      </c>
    </row>
    <row r="2672" spans="16:21" x14ac:dyDescent="0.25">
      <c r="P2672" s="10">
        <v>38398</v>
      </c>
      <c r="Q2672">
        <v>12.061260000000001</v>
      </c>
      <c r="S2672" s="42">
        <f t="shared" ca="1" si="47"/>
        <v>48692</v>
      </c>
      <c r="T2672" s="43">
        <f ca="1">_xll.BInterpol('Base CDI'!$H$4:$H$28,'Base CDI'!$J$4:$J$29,S2672,"Cubic","Extrapolate=Linear","MultiX=Average","Skip=True","Sort=True")</f>
        <v>13.49077100440436</v>
      </c>
      <c r="U2672" s="43">
        <f ca="1">_xll.BInterpol('Base CDI'!$H$4:$H$28,'Base CDI'!$I$4:$I$29,S2672,"Cubic","Extrapolate=Linear","MultiX=Average","Skip=True","Sort=True")</f>
        <v>13.497317033981755</v>
      </c>
    </row>
    <row r="2673" spans="16:21" x14ac:dyDescent="0.25">
      <c r="P2673" s="10">
        <v>38399</v>
      </c>
      <c r="Q2673">
        <v>12.069269999999999</v>
      </c>
      <c r="S2673" s="42">
        <f t="shared" ca="1" si="47"/>
        <v>48693</v>
      </c>
      <c r="T2673" s="43">
        <f ca="1">_xll.BInterpol('Base CDI'!$H$4:$H$28,'Base CDI'!$J$4:$J$29,S2673,"Cubic","Extrapolate=Linear","MultiX=Average","Skip=True","Sort=True")</f>
        <v>13.490861069157045</v>
      </c>
      <c r="U2673" s="43">
        <f ca="1">_xll.BInterpol('Base CDI'!$H$4:$H$28,'Base CDI'!$I$4:$I$29,S2673,"Cubic","Extrapolate=Linear","MultiX=Average","Skip=True","Sort=True")</f>
        <v>13.497414794420736</v>
      </c>
    </row>
    <row r="2674" spans="16:21" x14ac:dyDescent="0.25">
      <c r="P2674" s="10">
        <v>38400</v>
      </c>
      <c r="Q2674">
        <v>12.07728</v>
      </c>
      <c r="S2674" s="42">
        <f t="shared" ca="1" si="47"/>
        <v>48694</v>
      </c>
      <c r="T2674" s="43">
        <f ca="1">_xll.BInterpol('Base CDI'!$H$4:$H$28,'Base CDI'!$J$4:$J$29,S2674,"Cubic","Extrapolate=Linear","MultiX=Average","Skip=True","Sort=True")</f>
        <v>13.490950846176123</v>
      </c>
      <c r="U2674" s="43">
        <f ca="1">_xll.BInterpol('Base CDI'!$H$4:$H$28,'Base CDI'!$I$4:$I$29,S2674,"Cubic","Extrapolate=Linear","MultiX=Average","Skip=True","Sort=True")</f>
        <v>13.497512311749475</v>
      </c>
    </row>
    <row r="2675" spans="16:21" x14ac:dyDescent="0.25">
      <c r="P2675" s="10">
        <v>38401</v>
      </c>
      <c r="Q2675">
        <v>12.0855</v>
      </c>
      <c r="S2675" s="42">
        <f t="shared" ca="1" si="47"/>
        <v>48695</v>
      </c>
      <c r="T2675" s="43">
        <f ca="1">_xll.BInterpol('Base CDI'!$H$4:$H$28,'Base CDI'!$J$4:$J$29,S2675,"Cubic","Extrapolate=Linear","MultiX=Average","Skip=True","Sort=True")</f>
        <v>13.49104033593223</v>
      </c>
      <c r="U2675" s="43">
        <f ca="1">_xll.BInterpol('Base CDI'!$H$4:$H$28,'Base CDI'!$I$4:$I$29,S2675,"Cubic","Extrapolate=Linear","MultiX=Average","Skip=True","Sort=True")</f>
        <v>13.497609586315447</v>
      </c>
    </row>
    <row r="2676" spans="16:21" x14ac:dyDescent="0.25">
      <c r="P2676" s="10">
        <v>38404</v>
      </c>
      <c r="Q2676">
        <v>12.093719999999999</v>
      </c>
      <c r="S2676" s="42">
        <f t="shared" ca="1" si="47"/>
        <v>48696</v>
      </c>
      <c r="T2676" s="43">
        <f ca="1">_xll.BInterpol('Base CDI'!$H$4:$H$28,'Base CDI'!$J$4:$J$29,S2676,"Cubic","Extrapolate=Linear","MultiX=Average","Skip=True","Sort=True")</f>
        <v>13.491129538896002</v>
      </c>
      <c r="U2676" s="43">
        <f ca="1">_xll.BInterpol('Base CDI'!$H$4:$H$28,'Base CDI'!$I$4:$I$29,S2676,"Cubic","Extrapolate=Linear","MultiX=Average","Skip=True","Sort=True")</f>
        <v>13.497706618466136</v>
      </c>
    </row>
    <row r="2677" spans="16:21" x14ac:dyDescent="0.25">
      <c r="P2677" s="10">
        <v>38405</v>
      </c>
      <c r="Q2677">
        <v>12.10195</v>
      </c>
      <c r="S2677" s="42">
        <f t="shared" ca="1" si="47"/>
        <v>48697</v>
      </c>
      <c r="T2677" s="43">
        <f ca="1">_xll.BInterpol('Base CDI'!$H$4:$H$28,'Base CDI'!$J$4:$J$29,S2677,"Cubic","Extrapolate=Linear","MultiX=Average","Skip=True","Sort=True")</f>
        <v>13.49121845553808</v>
      </c>
      <c r="U2677" s="43">
        <f ca="1">_xll.BInterpol('Base CDI'!$H$4:$H$28,'Base CDI'!$I$4:$I$29,S2677,"Cubic","Extrapolate=Linear","MultiX=Average","Skip=True","Sort=True")</f>
        <v>13.49780340854902</v>
      </c>
    </row>
    <row r="2678" spans="16:21" x14ac:dyDescent="0.25">
      <c r="P2678" s="10">
        <v>38406</v>
      </c>
      <c r="Q2678">
        <v>12.11018</v>
      </c>
      <c r="S2678" s="42">
        <f t="shared" ca="1" si="47"/>
        <v>48698</v>
      </c>
      <c r="T2678" s="43">
        <f ca="1">_xll.BInterpol('Base CDI'!$H$4:$H$28,'Base CDI'!$J$4:$J$29,S2678,"Cubic","Extrapolate=Linear","MultiX=Average","Skip=True","Sort=True")</f>
        <v>13.491307086329105</v>
      </c>
      <c r="U2678" s="43">
        <f ca="1">_xll.BInterpol('Base CDI'!$H$4:$H$28,'Base CDI'!$I$4:$I$29,S2678,"Cubic","Extrapolate=Linear","MultiX=Average","Skip=True","Sort=True")</f>
        <v>13.49789995691158</v>
      </c>
    </row>
    <row r="2679" spans="16:21" x14ac:dyDescent="0.25">
      <c r="P2679" s="10">
        <v>38407</v>
      </c>
      <c r="Q2679">
        <v>12.118410000000001</v>
      </c>
      <c r="S2679" s="42">
        <f t="shared" ca="1" si="47"/>
        <v>48699</v>
      </c>
      <c r="T2679" s="43">
        <f ca="1">_xll.BInterpol('Base CDI'!$H$4:$H$28,'Base CDI'!$J$4:$J$29,S2679,"Cubic","Extrapolate=Linear","MultiX=Average","Skip=True","Sort=True")</f>
        <v>13.49139543173971</v>
      </c>
      <c r="U2679" s="43">
        <f ca="1">_xll.BInterpol('Base CDI'!$H$4:$H$28,'Base CDI'!$I$4:$I$29,S2679,"Cubic","Extrapolate=Linear","MultiX=Average","Skip=True","Sort=True")</f>
        <v>13.497996263901294</v>
      </c>
    </row>
    <row r="2680" spans="16:21" x14ac:dyDescent="0.25">
      <c r="P2680" s="10">
        <v>38408</v>
      </c>
      <c r="Q2680">
        <v>12.12665</v>
      </c>
      <c r="S2680" s="42">
        <f t="shared" ca="1" si="47"/>
        <v>48700</v>
      </c>
      <c r="T2680" s="43">
        <f ca="1">_xll.BInterpol('Base CDI'!$H$4:$H$28,'Base CDI'!$J$4:$J$29,S2680,"Cubic","Extrapolate=Linear","MultiX=Average","Skip=True","Sort=True")</f>
        <v>13.491483492240537</v>
      </c>
      <c r="U2680" s="43">
        <f ca="1">_xll.BInterpol('Base CDI'!$H$4:$H$28,'Base CDI'!$I$4:$I$29,S2680,"Cubic","Extrapolate=Linear","MultiX=Average","Skip=True","Sort=True")</f>
        <v>13.498092329865646</v>
      </c>
    </row>
    <row r="2681" spans="16:21" x14ac:dyDescent="0.25">
      <c r="P2681" s="10">
        <v>38411</v>
      </c>
      <c r="Q2681">
        <v>12.1349</v>
      </c>
      <c r="S2681" s="42">
        <f t="shared" ca="1" si="47"/>
        <v>48701</v>
      </c>
      <c r="T2681" s="43">
        <f ca="1">_xll.BInterpol('Base CDI'!$H$4:$H$28,'Base CDI'!$J$4:$J$29,S2681,"Cubic","Extrapolate=Linear","MultiX=Average","Skip=True","Sort=True")</f>
        <v>13.491571268302224</v>
      </c>
      <c r="U2681" s="43">
        <f ca="1">_xll.BInterpol('Base CDI'!$H$4:$H$28,'Base CDI'!$I$4:$I$29,S2681,"Cubic","Extrapolate=Linear","MultiX=Average","Skip=True","Sort=True")</f>
        <v>13.498188155152112</v>
      </c>
    </row>
    <row r="2682" spans="16:21" x14ac:dyDescent="0.25">
      <c r="P2682" s="10">
        <v>38412</v>
      </c>
      <c r="Q2682">
        <v>12.143140000000001</v>
      </c>
      <c r="S2682" s="42">
        <f t="shared" ca="1" si="47"/>
        <v>48702</v>
      </c>
      <c r="T2682" s="43">
        <f ca="1">_xll.BInterpol('Base CDI'!$H$4:$H$28,'Base CDI'!$J$4:$J$29,S2682,"Cubic","Extrapolate=Linear","MultiX=Average","Skip=True","Sort=True")</f>
        <v>13.491658760395408</v>
      </c>
      <c r="U2682" s="43">
        <f ca="1">_xll.BInterpol('Base CDI'!$H$4:$H$28,'Base CDI'!$I$4:$I$29,S2682,"Cubic","Extrapolate=Linear","MultiX=Average","Skip=True","Sort=True")</f>
        <v>13.498283740108175</v>
      </c>
    </row>
    <row r="2683" spans="16:21" x14ac:dyDescent="0.25">
      <c r="P2683" s="10">
        <v>38413</v>
      </c>
      <c r="Q2683">
        <v>12.151400000000001</v>
      </c>
      <c r="S2683" s="42">
        <f t="shared" ca="1" si="47"/>
        <v>48703</v>
      </c>
      <c r="T2683" s="43">
        <f ca="1">_xll.BInterpol('Base CDI'!$H$4:$H$28,'Base CDI'!$J$4:$J$29,S2683,"Cubic","Extrapolate=Linear","MultiX=Average","Skip=True","Sort=True")</f>
        <v>13.491745968990731</v>
      </c>
      <c r="U2683" s="43">
        <f ca="1">_xll.BInterpol('Base CDI'!$H$4:$H$28,'Base CDI'!$I$4:$I$29,S2683,"Cubic","Extrapolate=Linear","MultiX=Average","Skip=True","Sort=True")</f>
        <v>13.498379085081314</v>
      </c>
    </row>
    <row r="2684" spans="16:21" x14ac:dyDescent="0.25">
      <c r="P2684" s="10">
        <v>38414</v>
      </c>
      <c r="Q2684">
        <v>12.159649999999999</v>
      </c>
      <c r="S2684" s="42">
        <f t="shared" ca="1" si="47"/>
        <v>48704</v>
      </c>
      <c r="T2684" s="43">
        <f ca="1">_xll.BInterpol('Base CDI'!$H$4:$H$28,'Base CDI'!$J$4:$J$29,S2684,"Cubic","Extrapolate=Linear","MultiX=Average","Skip=True","Sort=True")</f>
        <v>13.491832894558828</v>
      </c>
      <c r="U2684" s="43">
        <f ca="1">_xll.BInterpol('Base CDI'!$H$4:$H$28,'Base CDI'!$I$4:$I$29,S2684,"Cubic","Extrapolate=Linear","MultiX=Average","Skip=True","Sort=True")</f>
        <v>13.498474190419008</v>
      </c>
    </row>
    <row r="2685" spans="16:21" x14ac:dyDescent="0.25">
      <c r="P2685" s="10">
        <v>38415</v>
      </c>
      <c r="Q2685">
        <v>12.167899999999999</v>
      </c>
      <c r="S2685" s="42">
        <f t="shared" ca="1" si="47"/>
        <v>48705</v>
      </c>
      <c r="T2685" s="43">
        <f ca="1">_xll.BInterpol('Base CDI'!$H$4:$H$28,'Base CDI'!$J$4:$J$29,S2685,"Cubic","Extrapolate=Linear","MultiX=Average","Skip=True","Sort=True")</f>
        <v>13.491919537570338</v>
      </c>
      <c r="U2685" s="43">
        <f ca="1">_xll.BInterpol('Base CDI'!$H$4:$H$28,'Base CDI'!$I$4:$I$29,S2685,"Cubic","Extrapolate=Linear","MultiX=Average","Skip=True","Sort=True")</f>
        <v>13.498569056468739</v>
      </c>
    </row>
    <row r="2686" spans="16:21" x14ac:dyDescent="0.25">
      <c r="P2686" s="10">
        <v>38418</v>
      </c>
      <c r="Q2686">
        <v>12.176159999999999</v>
      </c>
      <c r="S2686" s="42">
        <f t="shared" ca="1" si="47"/>
        <v>48706</v>
      </c>
      <c r="T2686" s="43">
        <f ca="1">_xll.BInterpol('Base CDI'!$H$4:$H$28,'Base CDI'!$J$4:$J$29,S2686,"Cubic","Extrapolate=Linear","MultiX=Average","Skip=True","Sort=True")</f>
        <v>13.492005898495901</v>
      </c>
      <c r="U2686" s="43">
        <f ca="1">_xll.BInterpol('Base CDI'!$H$4:$H$28,'Base CDI'!$I$4:$I$29,S2686,"Cubic","Extrapolate=Linear","MultiX=Average","Skip=True","Sort=True")</f>
        <v>13.498663683577986</v>
      </c>
    </row>
    <row r="2687" spans="16:21" x14ac:dyDescent="0.25">
      <c r="P2687" s="10">
        <v>38419</v>
      </c>
      <c r="Q2687">
        <v>12.184419999999999</v>
      </c>
      <c r="S2687" s="42">
        <f t="shared" ca="1" si="47"/>
        <v>48707</v>
      </c>
      <c r="T2687" s="43">
        <f ca="1">_xll.BInterpol('Base CDI'!$H$4:$H$28,'Base CDI'!$J$4:$J$29,S2687,"Cubic","Extrapolate=Linear","MultiX=Average","Skip=True","Sort=True")</f>
        <v>13.492091977806153</v>
      </c>
      <c r="U2687" s="43">
        <f ca="1">_xll.BInterpol('Base CDI'!$H$4:$H$28,'Base CDI'!$I$4:$I$29,S2687,"Cubic","Extrapolate=Linear","MultiX=Average","Skip=True","Sort=True")</f>
        <v>13.498758072094228</v>
      </c>
    </row>
    <row r="2688" spans="16:21" x14ac:dyDescent="0.25">
      <c r="P2688" s="10">
        <v>38420</v>
      </c>
      <c r="Q2688">
        <v>12.192690000000001</v>
      </c>
      <c r="S2688" s="42">
        <f t="shared" ca="1" si="47"/>
        <v>48708</v>
      </c>
      <c r="T2688" s="43">
        <f ca="1">_xll.BInterpol('Base CDI'!$H$4:$H$28,'Base CDI'!$J$4:$J$29,S2688,"Cubic","Extrapolate=Linear","MultiX=Average","Skip=True","Sort=True")</f>
        <v>13.492177775971737</v>
      </c>
      <c r="U2688" s="43">
        <f ca="1">_xll.BInterpol('Base CDI'!$H$4:$H$28,'Base CDI'!$I$4:$I$29,S2688,"Cubic","Extrapolate=Linear","MultiX=Average","Skip=True","Sort=True")</f>
        <v>13.498852222364945</v>
      </c>
    </row>
    <row r="2689" spans="16:21" x14ac:dyDescent="0.25">
      <c r="P2689" s="10">
        <v>38421</v>
      </c>
      <c r="Q2689">
        <v>12.20096</v>
      </c>
      <c r="S2689" s="42">
        <f t="shared" ca="1" si="47"/>
        <v>48709</v>
      </c>
      <c r="T2689" s="43">
        <f ca="1">_xll.BInterpol('Base CDI'!$H$4:$H$28,'Base CDI'!$J$4:$J$29,S2689,"Cubic","Extrapolate=Linear","MultiX=Average","Skip=True","Sort=True")</f>
        <v>13.492263293463285</v>
      </c>
      <c r="U2689" s="43">
        <f ca="1">_xll.BInterpol('Base CDI'!$H$4:$H$28,'Base CDI'!$I$4:$I$29,S2689,"Cubic","Extrapolate=Linear","MultiX=Average","Skip=True","Sort=True")</f>
        <v>13.49894613473762</v>
      </c>
    </row>
    <row r="2690" spans="16:21" x14ac:dyDescent="0.25">
      <c r="P2690" s="10">
        <v>38422</v>
      </c>
      <c r="Q2690">
        <v>12.20923</v>
      </c>
      <c r="S2690" s="42">
        <f t="shared" ca="1" si="47"/>
        <v>48710</v>
      </c>
      <c r="T2690" s="43">
        <f ca="1">_xll.BInterpol('Base CDI'!$H$4:$H$28,'Base CDI'!$J$4:$J$29,S2690,"Cubic","Extrapolate=Linear","MultiX=Average","Skip=True","Sort=True")</f>
        <v>13.492348530751441</v>
      </c>
      <c r="U2690" s="43">
        <f ca="1">_xll.BInterpol('Base CDI'!$H$4:$H$28,'Base CDI'!$I$4:$I$29,S2690,"Cubic","Extrapolate=Linear","MultiX=Average","Skip=True","Sort=True")</f>
        <v>13.499039809559733</v>
      </c>
    </row>
    <row r="2691" spans="16:21" x14ac:dyDescent="0.25">
      <c r="P2691" s="10">
        <v>38425</v>
      </c>
      <c r="Q2691">
        <v>12.217510000000001</v>
      </c>
      <c r="S2691" s="42">
        <f t="shared" ca="1" si="47"/>
        <v>48711</v>
      </c>
      <c r="T2691" s="43">
        <f ca="1">_xll.BInterpol('Base CDI'!$H$4:$H$28,'Base CDI'!$J$4:$J$29,S2691,"Cubic","Extrapolate=Linear","MultiX=Average","Skip=True","Sort=True")</f>
        <v>13.492433488306842</v>
      </c>
      <c r="U2691" s="43">
        <f ca="1">_xll.BInterpol('Base CDI'!$H$4:$H$28,'Base CDI'!$I$4:$I$29,S2691,"Cubic","Extrapolate=Linear","MultiX=Average","Skip=True","Sort=True")</f>
        <v>13.49913324717876</v>
      </c>
    </row>
    <row r="2692" spans="16:21" x14ac:dyDescent="0.25">
      <c r="P2692" s="10">
        <v>38426</v>
      </c>
      <c r="Q2692">
        <v>12.22579</v>
      </c>
      <c r="S2692" s="42">
        <f t="shared" ca="1" si="47"/>
        <v>48712</v>
      </c>
      <c r="T2692" s="43">
        <f ca="1">_xll.BInterpol('Base CDI'!$H$4:$H$28,'Base CDI'!$J$4:$J$29,S2692,"Cubic","Extrapolate=Linear","MultiX=Average","Skip=True","Sort=True")</f>
        <v>13.492518166600124</v>
      </c>
      <c r="U2692" s="43">
        <f ca="1">_xll.BInterpol('Base CDI'!$H$4:$H$28,'Base CDI'!$I$4:$I$29,S2692,"Cubic","Extrapolate=Linear","MultiX=Average","Skip=True","Sort=True")</f>
        <v>13.499226447942183</v>
      </c>
    </row>
    <row r="2693" spans="16:21" x14ac:dyDescent="0.25">
      <c r="P2693" s="10">
        <v>38427</v>
      </c>
      <c r="Q2693">
        <v>12.234080000000001</v>
      </c>
      <c r="S2693" s="42">
        <f t="shared" ca="1" si="47"/>
        <v>48713</v>
      </c>
      <c r="T2693" s="43">
        <f ca="1">_xll.BInterpol('Base CDI'!$H$4:$H$28,'Base CDI'!$J$4:$J$29,S2693,"Cubic","Extrapolate=Linear","MultiX=Average","Skip=True","Sort=True")</f>
        <v>13.49260256610193</v>
      </c>
      <c r="U2693" s="43">
        <f ca="1">_xll.BInterpol('Base CDI'!$H$4:$H$28,'Base CDI'!$I$4:$I$29,S2693,"Cubic","Extrapolate=Linear","MultiX=Average","Skip=True","Sort=True")</f>
        <v>13.499319412197483</v>
      </c>
    </row>
    <row r="2694" spans="16:21" x14ac:dyDescent="0.25">
      <c r="P2694" s="10">
        <v>38428</v>
      </c>
      <c r="Q2694">
        <v>12.242380000000001</v>
      </c>
      <c r="S2694" s="42">
        <f t="shared" ca="1" si="47"/>
        <v>48714</v>
      </c>
      <c r="T2694" s="43">
        <f ca="1">_xll.BInterpol('Base CDI'!$H$4:$H$28,'Base CDI'!$J$4:$J$29,S2694,"Cubic","Extrapolate=Linear","MultiX=Average","Skip=True","Sort=True")</f>
        <v>13.492686687282895</v>
      </c>
      <c r="U2694" s="43">
        <f ca="1">_xll.BInterpol('Base CDI'!$H$4:$H$28,'Base CDI'!$I$4:$I$29,S2694,"Cubic","Extrapolate=Linear","MultiX=Average","Skip=True","Sort=True")</f>
        <v>13.499412140292138</v>
      </c>
    </row>
    <row r="2695" spans="16:21" x14ac:dyDescent="0.25">
      <c r="P2695" s="10">
        <v>38429</v>
      </c>
      <c r="Q2695">
        <v>12.25089</v>
      </c>
      <c r="S2695" s="42">
        <f t="shared" ca="1" si="47"/>
        <v>48715</v>
      </c>
      <c r="T2695" s="43">
        <f ca="1">_xll.BInterpol('Base CDI'!$H$4:$H$28,'Base CDI'!$J$4:$J$29,S2695,"Cubic","Extrapolate=Linear","MultiX=Average","Skip=True","Sort=True")</f>
        <v>13.492770530613656</v>
      </c>
      <c r="U2695" s="43">
        <f ca="1">_xll.BInterpol('Base CDI'!$H$4:$H$28,'Base CDI'!$I$4:$I$29,S2695,"Cubic","Extrapolate=Linear","MultiX=Average","Skip=True","Sort=True")</f>
        <v>13.499504632573631</v>
      </c>
    </row>
    <row r="2696" spans="16:21" x14ac:dyDescent="0.25">
      <c r="P2696" s="10">
        <v>38432</v>
      </c>
      <c r="Q2696">
        <v>12.25942</v>
      </c>
      <c r="S2696" s="42">
        <f t="shared" ca="1" si="47"/>
        <v>48716</v>
      </c>
      <c r="T2696" s="43">
        <f ca="1">_xll.BInterpol('Base CDI'!$H$4:$H$28,'Base CDI'!$J$4:$J$29,S2696,"Cubic","Extrapolate=Linear","MultiX=Average","Skip=True","Sort=True")</f>
        <v>13.492854096564857</v>
      </c>
      <c r="U2696" s="43">
        <f ca="1">_xll.BInterpol('Base CDI'!$H$4:$H$28,'Base CDI'!$I$4:$I$29,S2696,"Cubic","Extrapolate=Linear","MultiX=Average","Skip=True","Sort=True")</f>
        <v>13.499596889389441</v>
      </c>
    </row>
    <row r="2697" spans="16:21" x14ac:dyDescent="0.25">
      <c r="P2697" s="10">
        <v>38433</v>
      </c>
      <c r="Q2697">
        <v>12.26796</v>
      </c>
      <c r="S2697" s="42">
        <f t="shared" ca="1" si="47"/>
        <v>48717</v>
      </c>
      <c r="T2697" s="43">
        <f ca="1">_xll.BInterpol('Base CDI'!$H$4:$H$28,'Base CDI'!$J$4:$J$29,S2697,"Cubic","Extrapolate=Linear","MultiX=Average","Skip=True","Sort=True")</f>
        <v>13.492937385607132</v>
      </c>
      <c r="U2697" s="43">
        <f ca="1">_xll.BInterpol('Base CDI'!$H$4:$H$28,'Base CDI'!$I$4:$I$29,S2697,"Cubic","Extrapolate=Linear","MultiX=Average","Skip=True","Sort=True")</f>
        <v>13.499688911087045</v>
      </c>
    </row>
    <row r="2698" spans="16:21" x14ac:dyDescent="0.25">
      <c r="P2698" s="10">
        <v>38434</v>
      </c>
      <c r="Q2698">
        <v>12.27651</v>
      </c>
      <c r="S2698" s="42">
        <f t="shared" ca="1" si="47"/>
        <v>48718</v>
      </c>
      <c r="T2698" s="43">
        <f ca="1">_xll.BInterpol('Base CDI'!$H$4:$H$28,'Base CDI'!$J$4:$J$29,S2698,"Cubic","Extrapolate=Linear","MultiX=Average","Skip=True","Sort=True")</f>
        <v>13.493020398211121</v>
      </c>
      <c r="U2698" s="43">
        <f ca="1">_xll.BInterpol('Base CDI'!$H$4:$H$28,'Base CDI'!$I$4:$I$29,S2698,"Cubic","Extrapolate=Linear","MultiX=Average","Skip=True","Sort=True")</f>
        <v>13.499780698013927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8">S2698+1</f>
        <v>48719</v>
      </c>
      <c r="T2699" s="43">
        <f ca="1">_xll.BInterpol('Base CDI'!$H$4:$H$28,'Base CDI'!$J$4:$J$29,S2699,"Cubic","Extrapolate=Linear","MultiX=Average","Skip=True","Sort=True")</f>
        <v>13.493103134847463</v>
      </c>
      <c r="U2699" s="43">
        <f ca="1">_xll.BInterpol('Base CDI'!$H$4:$H$28,'Base CDI'!$I$4:$I$29,S2699,"Cubic","Extrapolate=Linear","MultiX=Average","Skip=True","Sort=True")</f>
        <v>13.499872250517566</v>
      </c>
    </row>
    <row r="2700" spans="16:21" x14ac:dyDescent="0.25">
      <c r="P2700" s="10">
        <v>38439</v>
      </c>
      <c r="Q2700">
        <v>12.29364</v>
      </c>
      <c r="S2700" s="42">
        <f t="shared" ca="1" si="48"/>
        <v>48720</v>
      </c>
      <c r="T2700" s="43">
        <f ca="1">_xll.BInterpol('Base CDI'!$H$4:$H$28,'Base CDI'!$J$4:$J$29,S2700,"Cubic","Extrapolate=Linear","MultiX=Average","Skip=True","Sort=True")</f>
        <v>13.493185595986795</v>
      </c>
      <c r="U2700" s="43">
        <f ca="1">_xll.BInterpol('Base CDI'!$H$4:$H$28,'Base CDI'!$I$4:$I$29,S2700,"Cubic","Extrapolate=Linear","MultiX=Average","Skip=True","Sort=True")</f>
        <v>13.499963568945441</v>
      </c>
    </row>
    <row r="2701" spans="16:21" x14ac:dyDescent="0.25">
      <c r="P2701" s="10">
        <v>38440</v>
      </c>
      <c r="Q2701">
        <v>12.302210000000001</v>
      </c>
      <c r="S2701" s="42">
        <f t="shared" ca="1" si="48"/>
        <v>48721</v>
      </c>
      <c r="T2701" s="43">
        <f ca="1">_xll.BInterpol('Base CDI'!$H$4:$H$28,'Base CDI'!$J$4:$J$29,S2701,"Cubic","Extrapolate=Linear","MultiX=Average","Skip=True","Sort=True")</f>
        <v>13.493267782099755</v>
      </c>
      <c r="U2701" s="43">
        <f ca="1">_xll.BInterpol('Base CDI'!$H$4:$H$28,'Base CDI'!$I$4:$I$29,S2701,"Cubic","Extrapolate=Linear","MultiX=Average","Skip=True","Sort=True")</f>
        <v>13.500054653645032</v>
      </c>
    </row>
    <row r="2702" spans="16:21" x14ac:dyDescent="0.25">
      <c r="P2702" s="10">
        <v>38441</v>
      </c>
      <c r="Q2702">
        <v>12.310790000000001</v>
      </c>
      <c r="S2702" s="42">
        <f t="shared" ca="1" si="48"/>
        <v>48722</v>
      </c>
      <c r="T2702" s="43">
        <f ca="1">_xll.BInterpol('Base CDI'!$H$4:$H$28,'Base CDI'!$J$4:$J$29,S2702,"Cubic","Extrapolate=Linear","MultiX=Average","Skip=True","Sort=True")</f>
        <v>13.493349693656985</v>
      </c>
      <c r="U2702" s="43">
        <f ca="1">_xll.BInterpol('Base CDI'!$H$4:$H$28,'Base CDI'!$I$4:$I$29,S2702,"Cubic","Extrapolate=Linear","MultiX=Average","Skip=True","Sort=True")</f>
        <v>13.50014550496382</v>
      </c>
    </row>
    <row r="2703" spans="16:21" x14ac:dyDescent="0.25">
      <c r="P2703" s="10">
        <v>38442</v>
      </c>
      <c r="Q2703">
        <v>12.319369999999999</v>
      </c>
      <c r="S2703" s="42">
        <f t="shared" ca="1" si="48"/>
        <v>48723</v>
      </c>
      <c r="T2703" s="43">
        <f ca="1">_xll.BInterpol('Base CDI'!$H$4:$H$28,'Base CDI'!$J$4:$J$29,S2703,"Cubic","Extrapolate=Linear","MultiX=Average","Skip=True","Sort=True")</f>
        <v>13.49343133112912</v>
      </c>
      <c r="U2703" s="43">
        <f ca="1">_xll.BInterpol('Base CDI'!$H$4:$H$28,'Base CDI'!$I$4:$I$29,S2703,"Cubic","Extrapolate=Linear","MultiX=Average","Skip=True","Sort=True")</f>
        <v>13.500236123249286</v>
      </c>
    </row>
    <row r="2704" spans="16:21" x14ac:dyDescent="0.25">
      <c r="P2704" s="10">
        <v>38443</v>
      </c>
      <c r="Q2704">
        <v>12.327959999999999</v>
      </c>
      <c r="S2704" s="42">
        <f t="shared" ca="1" si="48"/>
        <v>48724</v>
      </c>
      <c r="T2704" s="43">
        <f ca="1">_xll.BInterpol('Base CDI'!$H$4:$H$28,'Base CDI'!$J$4:$J$29,S2704,"Cubic","Extrapolate=Linear","MultiX=Average","Skip=True","Sort=True")</f>
        <v>13.4935126949868</v>
      </c>
      <c r="U2704" s="43">
        <f ca="1">_xll.BInterpol('Base CDI'!$H$4:$H$28,'Base CDI'!$I$4:$I$29,S2704,"Cubic","Extrapolate=Linear","MultiX=Average","Skip=True","Sort=True")</f>
        <v>13.500326508848907</v>
      </c>
    </row>
    <row r="2705" spans="16:21" x14ac:dyDescent="0.25">
      <c r="P2705" s="10">
        <v>38446</v>
      </c>
      <c r="Q2705">
        <v>12.33656</v>
      </c>
      <c r="S2705" s="42">
        <f t="shared" ca="1" si="48"/>
        <v>48725</v>
      </c>
      <c r="T2705" s="43">
        <f ca="1">_xll.BInterpol('Base CDI'!$H$4:$H$28,'Base CDI'!$J$4:$J$29,S2705,"Cubic","Extrapolate=Linear","MultiX=Average","Skip=True","Sort=True")</f>
        <v>13.493593785700664</v>
      </c>
      <c r="U2705" s="43">
        <f ca="1">_xll.BInterpol('Base CDI'!$H$4:$H$28,'Base CDI'!$I$4:$I$29,S2705,"Cubic","Extrapolate=Linear","MultiX=Average","Skip=True","Sort=True")</f>
        <v>13.500416662110167</v>
      </c>
    </row>
    <row r="2706" spans="16:21" x14ac:dyDescent="0.25">
      <c r="P2706" s="10">
        <v>38447</v>
      </c>
      <c r="Q2706">
        <v>12.34516</v>
      </c>
      <c r="S2706" s="42">
        <f t="shared" ca="1" si="48"/>
        <v>48726</v>
      </c>
      <c r="T2706" s="43">
        <f ca="1">_xll.BInterpol('Base CDI'!$H$4:$H$28,'Base CDI'!$J$4:$J$29,S2706,"Cubic","Extrapolate=Linear","MultiX=Average","Skip=True","Sort=True")</f>
        <v>13.493674603741349</v>
      </c>
      <c r="U2706" s="43">
        <f ca="1">_xll.BInterpol('Base CDI'!$H$4:$H$28,'Base CDI'!$I$4:$I$29,S2706,"Cubic","Extrapolate=Linear","MultiX=Average","Skip=True","Sort=True")</f>
        <v>13.500506583380542</v>
      </c>
    </row>
    <row r="2707" spans="16:21" x14ac:dyDescent="0.25">
      <c r="P2707" s="10">
        <v>38448</v>
      </c>
      <c r="Q2707">
        <v>12.35378</v>
      </c>
      <c r="S2707" s="42">
        <f t="shared" ca="1" si="48"/>
        <v>48727</v>
      </c>
      <c r="T2707" s="43">
        <f ca="1">_xll.BInterpol('Base CDI'!$H$4:$H$28,'Base CDI'!$J$4:$J$29,S2707,"Cubic","Extrapolate=Linear","MultiX=Average","Skip=True","Sort=True")</f>
        <v>13.493755149579494</v>
      </c>
      <c r="U2707" s="43">
        <f ca="1">_xll.BInterpol('Base CDI'!$H$4:$H$28,'Base CDI'!$I$4:$I$29,S2707,"Cubic","Extrapolate=Linear","MultiX=Average","Skip=True","Sort=True")</f>
        <v>13.500596273007513</v>
      </c>
    </row>
    <row r="2708" spans="16:21" x14ac:dyDescent="0.25">
      <c r="P2708" s="10">
        <v>38449</v>
      </c>
      <c r="Q2708">
        <v>12.362399999999999</v>
      </c>
      <c r="S2708" s="42">
        <f t="shared" ca="1" si="48"/>
        <v>48728</v>
      </c>
      <c r="T2708" s="43">
        <f ca="1">_xll.BInterpol('Base CDI'!$H$4:$H$28,'Base CDI'!$J$4:$J$29,S2708,"Cubic","Extrapolate=Linear","MultiX=Average","Skip=True","Sort=True")</f>
        <v>13.493835423685738</v>
      </c>
      <c r="U2708" s="43">
        <f ca="1">_xll.BInterpol('Base CDI'!$H$4:$H$28,'Base CDI'!$I$4:$I$29,S2708,"Cubic","Extrapolate=Linear","MultiX=Average","Skip=True","Sort=True")</f>
        <v>13.500685731338564</v>
      </c>
    </row>
    <row r="2709" spans="16:21" x14ac:dyDescent="0.25">
      <c r="P2709" s="10">
        <v>38450</v>
      </c>
      <c r="Q2709">
        <v>12.37102</v>
      </c>
      <c r="S2709" s="42">
        <f t="shared" ca="1" si="48"/>
        <v>48729</v>
      </c>
      <c r="T2709" s="43">
        <f ca="1">_xll.BInterpol('Base CDI'!$H$4:$H$28,'Base CDI'!$J$4:$J$29,S2709,"Cubic","Extrapolate=Linear","MultiX=Average","Skip=True","Sort=True")</f>
        <v>13.493915426530718</v>
      </c>
      <c r="U2709" s="43">
        <f ca="1">_xll.BInterpol('Base CDI'!$H$4:$H$28,'Base CDI'!$I$4:$I$29,S2709,"Cubic","Extrapolate=Linear","MultiX=Average","Skip=True","Sort=True")</f>
        <v>13.50077495872117</v>
      </c>
    </row>
    <row r="2710" spans="16:21" x14ac:dyDescent="0.25">
      <c r="P2710" s="10">
        <v>38453</v>
      </c>
      <c r="Q2710">
        <v>12.37965</v>
      </c>
      <c r="S2710" s="42">
        <f t="shared" ca="1" si="48"/>
        <v>48730</v>
      </c>
      <c r="T2710" s="43">
        <f ca="1">_xll.BInterpol('Base CDI'!$H$4:$H$28,'Base CDI'!$J$4:$J$29,S2710,"Cubic","Extrapolate=Linear","MultiX=Average","Skip=True","Sort=True")</f>
        <v>13.493995158585074</v>
      </c>
      <c r="U2710" s="43">
        <f ca="1">_xll.BInterpol('Base CDI'!$H$4:$H$28,'Base CDI'!$I$4:$I$29,S2710,"Cubic","Extrapolate=Linear","MultiX=Average","Skip=True","Sort=True")</f>
        <v>13.500863955502814</v>
      </c>
    </row>
    <row r="2711" spans="16:21" x14ac:dyDescent="0.25">
      <c r="P2711" s="10">
        <v>38454</v>
      </c>
      <c r="Q2711">
        <v>12.38828</v>
      </c>
      <c r="S2711" s="42">
        <f t="shared" ca="1" si="48"/>
        <v>48731</v>
      </c>
      <c r="T2711" s="43">
        <f ca="1">_xll.BInterpol('Base CDI'!$H$4:$H$28,'Base CDI'!$J$4:$J$29,S2711,"Cubic","Extrapolate=Linear","MultiX=Average","Skip=True","Sort=True")</f>
        <v>13.494074620319445</v>
      </c>
      <c r="U2711" s="43">
        <f ca="1">_xll.BInterpol('Base CDI'!$H$4:$H$28,'Base CDI'!$I$4:$I$29,S2711,"Cubic","Extrapolate=Linear","MultiX=Average","Skip=True","Sort=True")</f>
        <v>13.500952722030974</v>
      </c>
    </row>
    <row r="2712" spans="16:21" x14ac:dyDescent="0.25">
      <c r="P2712" s="10">
        <v>38455</v>
      </c>
      <c r="Q2712">
        <v>12.3969</v>
      </c>
      <c r="S2712" s="42">
        <f t="shared" ca="1" si="48"/>
        <v>48732</v>
      </c>
      <c r="T2712" s="43">
        <f ca="1">_xll.BInterpol('Base CDI'!$H$4:$H$28,'Base CDI'!$J$4:$J$29,S2712,"Cubic","Extrapolate=Linear","MultiX=Average","Skip=True","Sort=True")</f>
        <v>13.494153812204468</v>
      </c>
      <c r="U2712" s="43">
        <f ca="1">_xll.BInterpol('Base CDI'!$H$4:$H$28,'Base CDI'!$I$4:$I$29,S2712,"Cubic","Extrapolate=Linear","MultiX=Average","Skip=True","Sort=True")</f>
        <v>13.501041258653132</v>
      </c>
    </row>
    <row r="2713" spans="16:21" x14ac:dyDescent="0.25">
      <c r="P2713" s="10">
        <v>38456</v>
      </c>
      <c r="Q2713">
        <v>12.40554</v>
      </c>
      <c r="S2713" s="42">
        <f t="shared" ca="1" si="48"/>
        <v>48733</v>
      </c>
      <c r="T2713" s="43">
        <f ca="1">_xll.BInterpol('Base CDI'!$H$4:$H$28,'Base CDI'!$J$4:$J$29,S2713,"Cubic","Extrapolate=Linear","MultiX=Average","Skip=True","Sort=True")</f>
        <v>13.494232734710781</v>
      </c>
      <c r="U2713" s="43">
        <f ca="1">_xll.BInterpol('Base CDI'!$H$4:$H$28,'Base CDI'!$I$4:$I$29,S2713,"Cubic","Extrapolate=Linear","MultiX=Average","Skip=True","Sort=True")</f>
        <v>13.501129565716765</v>
      </c>
    </row>
    <row r="2714" spans="16:21" x14ac:dyDescent="0.25">
      <c r="P2714" s="10">
        <v>38457</v>
      </c>
      <c r="Q2714">
        <v>12.41419</v>
      </c>
      <c r="S2714" s="42">
        <f t="shared" ca="1" si="48"/>
        <v>48734</v>
      </c>
      <c r="T2714" s="43">
        <f ca="1">_xll.BInterpol('Base CDI'!$H$4:$H$28,'Base CDI'!$J$4:$J$29,S2714,"Cubic","Extrapolate=Linear","MultiX=Average","Skip=True","Sort=True")</f>
        <v>13.494311388309026</v>
      </c>
      <c r="U2714" s="43">
        <f ca="1">_xll.BInterpol('Base CDI'!$H$4:$H$28,'Base CDI'!$I$4:$I$29,S2714,"Cubic","Extrapolate=Linear","MultiX=Average","Skip=True","Sort=True")</f>
        <v>13.501217643569356</v>
      </c>
    </row>
    <row r="2715" spans="16:21" x14ac:dyDescent="0.25">
      <c r="P2715" s="10">
        <v>38460</v>
      </c>
      <c r="Q2715">
        <v>12.422840000000001</v>
      </c>
      <c r="S2715" s="42">
        <f t="shared" ca="1" si="48"/>
        <v>48735</v>
      </c>
      <c r="T2715" s="43">
        <f ca="1">_xll.BInterpol('Base CDI'!$H$4:$H$28,'Base CDI'!$J$4:$J$29,S2715,"Cubic","Extrapolate=Linear","MultiX=Average","Skip=True","Sort=True")</f>
        <v>13.494389773469837</v>
      </c>
      <c r="U2715" s="43">
        <f ca="1">_xll.BInterpol('Base CDI'!$H$4:$H$28,'Base CDI'!$I$4:$I$29,S2715,"Cubic","Extrapolate=Linear","MultiX=Average","Skip=True","Sort=True")</f>
        <v>13.501305492558386</v>
      </c>
    </row>
    <row r="2716" spans="16:21" x14ac:dyDescent="0.25">
      <c r="P2716" s="10">
        <v>38461</v>
      </c>
      <c r="Q2716">
        <v>12.43149</v>
      </c>
      <c r="S2716" s="42">
        <f t="shared" ca="1" si="48"/>
        <v>48736</v>
      </c>
      <c r="T2716" s="43">
        <f ca="1">_xll.BInterpol('Base CDI'!$H$4:$H$28,'Base CDI'!$J$4:$J$29,S2716,"Cubic","Extrapolate=Linear","MultiX=Average","Skip=True","Sort=True")</f>
        <v>13.494467890663854</v>
      </c>
      <c r="U2716" s="43">
        <f ca="1">_xll.BInterpol('Base CDI'!$H$4:$H$28,'Base CDI'!$I$4:$I$29,S2716,"Cubic","Extrapolate=Linear","MultiX=Average","Skip=True","Sort=True")</f>
        <v>13.501393113031332</v>
      </c>
    </row>
    <row r="2717" spans="16:21" x14ac:dyDescent="0.25">
      <c r="P2717" s="10">
        <v>38462</v>
      </c>
      <c r="Q2717">
        <v>12.440149999999999</v>
      </c>
      <c r="S2717" s="42">
        <f t="shared" ca="1" si="48"/>
        <v>48737</v>
      </c>
      <c r="T2717" s="43">
        <f ca="1">_xll.BInterpol('Base CDI'!$H$4:$H$28,'Base CDI'!$J$4:$J$29,S2717,"Cubic","Extrapolate=Linear","MultiX=Average","Skip=True","Sort=True")</f>
        <v>13.494545740361717</v>
      </c>
      <c r="U2717" s="43">
        <f ca="1">_xll.BInterpol('Base CDI'!$H$4:$H$28,'Base CDI'!$I$4:$I$29,S2717,"Cubic","Extrapolate=Linear","MultiX=Average","Skip=True","Sort=True")</f>
        <v>13.501480505335676</v>
      </c>
    </row>
    <row r="2718" spans="16:21" x14ac:dyDescent="0.25">
      <c r="P2718" s="10">
        <v>38464</v>
      </c>
      <c r="Q2718">
        <v>12.44882</v>
      </c>
      <c r="S2718" s="42">
        <f t="shared" ca="1" si="48"/>
        <v>48738</v>
      </c>
      <c r="T2718" s="43">
        <f ca="1">_xll.BInterpol('Base CDI'!$H$4:$H$28,'Base CDI'!$J$4:$J$29,S2718,"Cubic","Extrapolate=Linear","MultiX=Average","Skip=True","Sort=True")</f>
        <v>13.494623323034064</v>
      </c>
      <c r="U2718" s="43">
        <f ca="1">_xll.BInterpol('Base CDI'!$H$4:$H$28,'Base CDI'!$I$4:$I$29,S2718,"Cubic","Extrapolate=Linear","MultiX=Average","Skip=True","Sort=True")</f>
        <v>13.501567669818897</v>
      </c>
    </row>
    <row r="2719" spans="16:21" x14ac:dyDescent="0.25">
      <c r="P2719" s="10">
        <v>38467</v>
      </c>
      <c r="Q2719">
        <v>12.45757</v>
      </c>
      <c r="S2719" s="42">
        <f t="shared" ca="1" si="48"/>
        <v>48739</v>
      </c>
      <c r="T2719" s="43">
        <f ca="1">_xll.BInterpol('Base CDI'!$H$4:$H$28,'Base CDI'!$J$4:$J$29,S2719,"Cubic","Extrapolate=Linear","MultiX=Average","Skip=True","Sort=True")</f>
        <v>13.494700639151532</v>
      </c>
      <c r="U2719" s="43">
        <f ca="1">_xll.BInterpol('Base CDI'!$H$4:$H$28,'Base CDI'!$I$4:$I$29,S2719,"Cubic","Extrapolate=Linear","MultiX=Average","Skip=True","Sort=True")</f>
        <v>13.501654606828476</v>
      </c>
    </row>
    <row r="2720" spans="16:21" x14ac:dyDescent="0.25">
      <c r="P2720" s="10">
        <v>38468</v>
      </c>
      <c r="Q2720">
        <v>12.46635</v>
      </c>
      <c r="S2720" s="42">
        <f t="shared" ca="1" si="48"/>
        <v>48740</v>
      </c>
      <c r="T2720" s="43">
        <f ca="1">_xll.BInterpol('Base CDI'!$H$4:$H$28,'Base CDI'!$J$4:$J$29,S2720,"Cubic","Extrapolate=Linear","MultiX=Average","Skip=True","Sort=True")</f>
        <v>13.49477768918476</v>
      </c>
      <c r="U2720" s="43">
        <f ca="1">_xll.BInterpol('Base CDI'!$H$4:$H$28,'Base CDI'!$I$4:$I$29,S2720,"Cubic","Extrapolate=Linear","MultiX=Average","Skip=True","Sort=True")</f>
        <v>13.501741316711891</v>
      </c>
    </row>
    <row r="2721" spans="16:21" x14ac:dyDescent="0.25">
      <c r="P2721" s="10">
        <v>38469</v>
      </c>
      <c r="Q2721">
        <v>12.47513</v>
      </c>
      <c r="S2721" s="42">
        <f t="shared" ca="1" si="48"/>
        <v>48741</v>
      </c>
      <c r="T2721" s="43">
        <f ca="1">_xll.BInterpol('Base CDI'!$H$4:$H$28,'Base CDI'!$J$4:$J$29,S2721,"Cubic","Extrapolate=Linear","MultiX=Average","Skip=True","Sort=True")</f>
        <v>13.494854473604388</v>
      </c>
      <c r="U2721" s="43">
        <f ca="1">_xll.BInterpol('Base CDI'!$H$4:$H$28,'Base CDI'!$I$4:$I$29,S2721,"Cubic","Extrapolate=Linear","MultiX=Average","Skip=True","Sort=True")</f>
        <v>13.501827799816624</v>
      </c>
    </row>
    <row r="2722" spans="16:21" x14ac:dyDescent="0.25">
      <c r="P2722" s="10">
        <v>38470</v>
      </c>
      <c r="Q2722">
        <v>12.483919999999999</v>
      </c>
      <c r="S2722" s="42">
        <f t="shared" ca="1" si="48"/>
        <v>48742</v>
      </c>
      <c r="T2722" s="43">
        <f ca="1">_xll.BInterpol('Base CDI'!$H$4:$H$28,'Base CDI'!$J$4:$J$29,S2722,"Cubic","Extrapolate=Linear","MultiX=Average","Skip=True","Sort=True")</f>
        <v>13.494930992881052</v>
      </c>
      <c r="U2722" s="43">
        <f ca="1">_xll.BInterpol('Base CDI'!$H$4:$H$28,'Base CDI'!$I$4:$I$29,S2722,"Cubic","Extrapolate=Linear","MultiX=Average","Skip=True","Sort=True")</f>
        <v>13.501914056490154</v>
      </c>
    </row>
    <row r="2723" spans="16:21" x14ac:dyDescent="0.25">
      <c r="P2723" s="10">
        <v>38471</v>
      </c>
      <c r="Q2723">
        <v>12.49272</v>
      </c>
      <c r="S2723" s="42">
        <f t="shared" ca="1" si="48"/>
        <v>48743</v>
      </c>
      <c r="T2723" s="43">
        <f ca="1">_xll.BInterpol('Base CDI'!$H$4:$H$28,'Base CDI'!$J$4:$J$29,S2723,"Cubic","Extrapolate=Linear","MultiX=Average","Skip=True","Sort=True")</f>
        <v>13.495007247485391</v>
      </c>
      <c r="U2723" s="43">
        <f ca="1">_xll.BInterpol('Base CDI'!$H$4:$H$28,'Base CDI'!$I$4:$I$29,S2723,"Cubic","Extrapolate=Linear","MultiX=Average","Skip=True","Sort=True")</f>
        <v>13.502000087079963</v>
      </c>
    </row>
    <row r="2724" spans="16:21" x14ac:dyDescent="0.25">
      <c r="P2724" s="10">
        <v>38474</v>
      </c>
      <c r="Q2724">
        <v>12.50154</v>
      </c>
      <c r="S2724" s="42">
        <f t="shared" ca="1" si="48"/>
        <v>48744</v>
      </c>
      <c r="T2724" s="43">
        <f ca="1">_xll.BInterpol('Base CDI'!$H$4:$H$28,'Base CDI'!$J$4:$J$29,S2724,"Cubic","Extrapolate=Linear","MultiX=Average","Skip=True","Sort=True")</f>
        <v>13.495083237888046</v>
      </c>
      <c r="U2724" s="43">
        <f ca="1">_xll.BInterpol('Base CDI'!$H$4:$H$28,'Base CDI'!$I$4:$I$29,S2724,"Cubic","Extrapolate=Linear","MultiX=Average","Skip=True","Sort=True")</f>
        <v>13.502085891933529</v>
      </c>
    </row>
    <row r="2725" spans="16:21" x14ac:dyDescent="0.25">
      <c r="P2725" s="10">
        <v>38475</v>
      </c>
      <c r="Q2725">
        <v>12.51037</v>
      </c>
      <c r="S2725" s="42">
        <f t="shared" ca="1" si="48"/>
        <v>48745</v>
      </c>
      <c r="T2725" s="43">
        <f ca="1">_xll.BInterpol('Base CDI'!$H$4:$H$28,'Base CDI'!$J$4:$J$29,S2725,"Cubic","Extrapolate=Linear","MultiX=Average","Skip=True","Sort=True")</f>
        <v>13.495158964559653</v>
      </c>
      <c r="U2725" s="43">
        <f ca="1">_xll.BInterpol('Base CDI'!$H$4:$H$28,'Base CDI'!$I$4:$I$29,S2725,"Cubic","Extrapolate=Linear","MultiX=Average","Skip=True","Sort=True")</f>
        <v>13.502171471398333</v>
      </c>
    </row>
    <row r="2726" spans="16:21" x14ac:dyDescent="0.25">
      <c r="P2726" s="10">
        <v>38476</v>
      </c>
      <c r="Q2726">
        <v>12.519209999999999</v>
      </c>
      <c r="S2726" s="42">
        <f t="shared" ca="1" si="48"/>
        <v>48746</v>
      </c>
      <c r="T2726" s="43">
        <f ca="1">_xll.BInterpol('Base CDI'!$H$4:$H$28,'Base CDI'!$J$4:$J$29,S2726,"Cubic","Extrapolate=Linear","MultiX=Average","Skip=True","Sort=True")</f>
        <v>13.495234427970853</v>
      </c>
      <c r="U2726" s="43">
        <f ca="1">_xll.BInterpol('Base CDI'!$H$4:$H$28,'Base CDI'!$I$4:$I$29,S2726,"Cubic","Extrapolate=Linear","MultiX=Average","Skip=True","Sort=True")</f>
        <v>13.502256825821854</v>
      </c>
    </row>
    <row r="2727" spans="16:21" x14ac:dyDescent="0.25">
      <c r="P2727" s="10">
        <v>38477</v>
      </c>
      <c r="Q2727">
        <v>12.52806</v>
      </c>
      <c r="S2727" s="42">
        <f t="shared" ca="1" si="48"/>
        <v>48747</v>
      </c>
      <c r="T2727" s="43">
        <f ca="1">_xll.BInterpol('Base CDI'!$H$4:$H$28,'Base CDI'!$J$4:$J$29,S2727,"Cubic","Extrapolate=Linear","MultiX=Average","Skip=True","Sort=True")</f>
        <v>13.495309628592281</v>
      </c>
      <c r="U2727" s="43">
        <f ca="1">_xll.BInterpol('Base CDI'!$H$4:$H$28,'Base CDI'!$I$4:$I$29,S2727,"Cubic","Extrapolate=Linear","MultiX=Average","Skip=True","Sort=True")</f>
        <v>13.502341955551573</v>
      </c>
    </row>
    <row r="2728" spans="16:21" x14ac:dyDescent="0.25">
      <c r="P2728" s="10">
        <v>38478</v>
      </c>
      <c r="Q2728">
        <v>12.536910000000001</v>
      </c>
      <c r="S2728" s="42">
        <f t="shared" ca="1" si="48"/>
        <v>48748</v>
      </c>
      <c r="T2728" s="43">
        <f ca="1">_xll.BInterpol('Base CDI'!$H$4:$H$28,'Base CDI'!$J$4:$J$29,S2728,"Cubic","Extrapolate=Linear","MultiX=Average","Skip=True","Sort=True")</f>
        <v>13.495384566894577</v>
      </c>
      <c r="U2728" s="43">
        <f ca="1">_xll.BInterpol('Base CDI'!$H$4:$H$28,'Base CDI'!$I$4:$I$29,S2728,"Cubic","Extrapolate=Linear","MultiX=Average","Skip=True","Sort=True")</f>
        <v>13.502426860934969</v>
      </c>
    </row>
    <row r="2729" spans="16:21" x14ac:dyDescent="0.25">
      <c r="P2729" s="10">
        <v>38481</v>
      </c>
      <c r="Q2729">
        <v>12.545769999999999</v>
      </c>
      <c r="S2729" s="42">
        <f t="shared" ca="1" si="48"/>
        <v>48749</v>
      </c>
      <c r="T2729" s="43">
        <f ca="1">_xll.BInterpol('Base CDI'!$H$4:$H$28,'Base CDI'!$J$4:$J$29,S2729,"Cubic","Extrapolate=Linear","MultiX=Average","Skip=True","Sort=True")</f>
        <v>13.495459243348382</v>
      </c>
      <c r="U2729" s="43">
        <f ca="1">_xll.BInterpol('Base CDI'!$H$4:$H$28,'Base CDI'!$I$4:$I$29,S2729,"Cubic","Extrapolate=Linear","MultiX=Average","Skip=True","Sort=True")</f>
        <v>13.502511542319525</v>
      </c>
    </row>
    <row r="2730" spans="16:21" x14ac:dyDescent="0.25">
      <c r="P2730" s="10">
        <v>38482</v>
      </c>
      <c r="Q2730">
        <v>12.55463</v>
      </c>
      <c r="S2730" s="42">
        <f t="shared" ca="1" si="48"/>
        <v>48750</v>
      </c>
      <c r="T2730" s="43">
        <f ca="1">_xll.BInterpol('Base CDI'!$H$4:$H$28,'Base CDI'!$J$4:$J$29,S2730,"Cubic","Extrapolate=Linear","MultiX=Average","Skip=True","Sort=True")</f>
        <v>13.495533658424328</v>
      </c>
      <c r="U2730" s="43">
        <f ca="1">_xll.BInterpol('Base CDI'!$H$4:$H$28,'Base CDI'!$I$4:$I$29,S2730,"Cubic","Extrapolate=Linear","MultiX=Average","Skip=True","Sort=True")</f>
        <v>13.502596000052716</v>
      </c>
    </row>
    <row r="2731" spans="16:21" x14ac:dyDescent="0.25">
      <c r="P2731" s="10">
        <v>38483</v>
      </c>
      <c r="Q2731">
        <v>12.56349</v>
      </c>
      <c r="S2731" s="42">
        <f t="shared" ca="1" si="48"/>
        <v>48751</v>
      </c>
      <c r="T2731" s="43">
        <f ca="1">_xll.BInterpol('Base CDI'!$H$4:$H$28,'Base CDI'!$J$4:$J$29,S2731,"Cubic","Extrapolate=Linear","MultiX=Average","Skip=True","Sort=True")</f>
        <v>13.495607812593061</v>
      </c>
      <c r="U2731" s="43">
        <f ca="1">_xll.BInterpol('Base CDI'!$H$4:$H$28,'Base CDI'!$I$4:$I$29,S2731,"Cubic","Extrapolate=Linear","MultiX=Average","Skip=True","Sort=True")</f>
        <v>13.502680234482026</v>
      </c>
    </row>
    <row r="2732" spans="16:21" x14ac:dyDescent="0.25">
      <c r="P2732" s="10">
        <v>38484</v>
      </c>
      <c r="Q2732">
        <v>12.572369999999999</v>
      </c>
      <c r="S2732" s="42">
        <f t="shared" ca="1" si="48"/>
        <v>48752</v>
      </c>
      <c r="T2732" s="43">
        <f ca="1">_xll.BInterpol('Base CDI'!$H$4:$H$28,'Base CDI'!$J$4:$J$29,S2732,"Cubic","Extrapolate=Linear","MultiX=Average","Skip=True","Sort=True")</f>
        <v>13.495681706325215</v>
      </c>
      <c r="U2732" s="43">
        <f ca="1">_xll.BInterpol('Base CDI'!$H$4:$H$28,'Base CDI'!$I$4:$I$29,S2732,"Cubic","Extrapolate=Linear","MultiX=Average","Skip=True","Sort=True")</f>
        <v>13.502764245954936</v>
      </c>
    </row>
    <row r="2733" spans="16:21" x14ac:dyDescent="0.25">
      <c r="P2733" s="10">
        <v>38485</v>
      </c>
      <c r="Q2733">
        <v>12.581250000000001</v>
      </c>
      <c r="S2733" s="42">
        <f t="shared" ca="1" si="48"/>
        <v>48753</v>
      </c>
      <c r="T2733" s="43">
        <f ca="1">_xll.BInterpol('Base CDI'!$H$4:$H$28,'Base CDI'!$J$4:$J$29,S2733,"Cubic","Extrapolate=Linear","MultiX=Average","Skip=True","Sort=True")</f>
        <v>13.49575534009143</v>
      </c>
      <c r="U2733" s="43">
        <f ca="1">_xll.BInterpol('Base CDI'!$H$4:$H$28,'Base CDI'!$I$4:$I$29,S2733,"Cubic","Extrapolate=Linear","MultiX=Average","Skip=True","Sort=True")</f>
        <v>13.502848034818921</v>
      </c>
    </row>
    <row r="2734" spans="16:21" x14ac:dyDescent="0.25">
      <c r="P2734" s="10">
        <v>38488</v>
      </c>
      <c r="Q2734">
        <v>12.59013</v>
      </c>
      <c r="S2734" s="42">
        <f t="shared" ca="1" si="48"/>
        <v>48754</v>
      </c>
      <c r="T2734" s="43">
        <f ca="1">_xll.BInterpol('Base CDI'!$H$4:$H$28,'Base CDI'!$J$4:$J$29,S2734,"Cubic","Extrapolate=Linear","MultiX=Average","Skip=True","Sort=True")</f>
        <v>13.495828714362343</v>
      </c>
      <c r="U2734" s="43">
        <f ca="1">_xll.BInterpol('Base CDI'!$H$4:$H$28,'Base CDI'!$I$4:$I$29,S2734,"Cubic","Extrapolate=Linear","MultiX=Average","Skip=True","Sort=True")</f>
        <v>13.502931601421466</v>
      </c>
    </row>
    <row r="2735" spans="16:21" x14ac:dyDescent="0.25">
      <c r="P2735" s="10">
        <v>38489</v>
      </c>
      <c r="Q2735">
        <v>12.599019999999999</v>
      </c>
      <c r="S2735" s="42">
        <f t="shared" ca="1" si="48"/>
        <v>48755</v>
      </c>
      <c r="T2735" s="43">
        <f ca="1">_xll.BInterpol('Base CDI'!$H$4:$H$28,'Base CDI'!$J$4:$J$29,S2735,"Cubic","Extrapolate=Linear","MultiX=Average","Skip=True","Sort=True")</f>
        <v>13.495901829608595</v>
      </c>
      <c r="U2735" s="43">
        <f ca="1">_xll.BInterpol('Base CDI'!$H$4:$H$28,'Base CDI'!$I$4:$I$29,S2735,"Cubic","Extrapolate=Linear","MultiX=Average","Skip=True","Sort=True")</f>
        <v>13.503014946110047</v>
      </c>
    </row>
    <row r="2736" spans="16:21" x14ac:dyDescent="0.25">
      <c r="P2736" s="10">
        <v>38490</v>
      </c>
      <c r="Q2736">
        <v>12.60792</v>
      </c>
      <c r="S2736" s="42">
        <f t="shared" ca="1" si="48"/>
        <v>48756</v>
      </c>
      <c r="T2736" s="43">
        <f ca="1">_xll.BInterpol('Base CDI'!$H$4:$H$28,'Base CDI'!$J$4:$J$29,S2736,"Cubic","Extrapolate=Linear","MultiX=Average","Skip=True","Sort=True")</f>
        <v>13.495974686300823</v>
      </c>
      <c r="U2736" s="43">
        <f ca="1">_xll.BInterpol('Base CDI'!$H$4:$H$28,'Base CDI'!$I$4:$I$29,S2736,"Cubic","Extrapolate=Linear","MultiX=Average","Skip=True","Sort=True")</f>
        <v>13.503098069232149</v>
      </c>
    </row>
    <row r="2737" spans="16:21" x14ac:dyDescent="0.25">
      <c r="P2737" s="10">
        <v>38491</v>
      </c>
      <c r="Q2737">
        <v>12.61683</v>
      </c>
      <c r="S2737" s="42">
        <f t="shared" ca="1" si="48"/>
        <v>48757</v>
      </c>
      <c r="T2737" s="43">
        <f ca="1">_xll.BInterpol('Base CDI'!$H$4:$H$28,'Base CDI'!$J$4:$J$29,S2737,"Cubic","Extrapolate=Linear","MultiX=Average","Skip=True","Sort=True")</f>
        <v>13.496047284909663</v>
      </c>
      <c r="U2737" s="43">
        <f ca="1">_xll.BInterpol('Base CDI'!$H$4:$H$28,'Base CDI'!$I$4:$I$29,S2737,"Cubic","Extrapolate=Linear","MultiX=Average","Skip=True","Sort=True")</f>
        <v>13.503180971135246</v>
      </c>
    </row>
    <row r="2738" spans="16:21" x14ac:dyDescent="0.25">
      <c r="P2738" s="10">
        <v>38492</v>
      </c>
      <c r="Q2738">
        <v>12.62584</v>
      </c>
      <c r="S2738" s="42">
        <f t="shared" ca="1" si="48"/>
        <v>48758</v>
      </c>
      <c r="T2738" s="43">
        <f ca="1">_xll.BInterpol('Base CDI'!$H$4:$H$28,'Base CDI'!$J$4:$J$29,S2738,"Cubic","Extrapolate=Linear","MultiX=Average","Skip=True","Sort=True")</f>
        <v>13.496119625905758</v>
      </c>
      <c r="U2738" s="43">
        <f ca="1">_xll.BInterpol('Base CDI'!$H$4:$H$28,'Base CDI'!$I$4:$I$29,S2738,"Cubic","Extrapolate=Linear","MultiX=Average","Skip=True","Sort=True")</f>
        <v>13.503263652166822</v>
      </c>
    </row>
    <row r="2739" spans="16:21" x14ac:dyDescent="0.25">
      <c r="P2739" s="10">
        <v>38495</v>
      </c>
      <c r="Q2739">
        <v>12.63485</v>
      </c>
      <c r="S2739" s="42">
        <f t="shared" ca="1" si="48"/>
        <v>48759</v>
      </c>
      <c r="T2739" s="43">
        <f ca="1">_xll.BInterpol('Base CDI'!$H$4:$H$28,'Base CDI'!$J$4:$J$29,S2739,"Cubic","Extrapolate=Linear","MultiX=Average","Skip=True","Sort=True")</f>
        <v>13.496191709759744</v>
      </c>
      <c r="U2739" s="43">
        <f ca="1">_xll.BInterpol('Base CDI'!$H$4:$H$28,'Base CDI'!$I$4:$I$29,S2739,"Cubic","Extrapolate=Linear","MultiX=Average","Skip=True","Sort=True")</f>
        <v>13.503346112674357</v>
      </c>
    </row>
    <row r="2740" spans="16:21" x14ac:dyDescent="0.25">
      <c r="P2740" s="10">
        <v>38496</v>
      </c>
      <c r="Q2740">
        <v>12.643879999999999</v>
      </c>
      <c r="S2740" s="42">
        <f t="shared" ca="1" si="48"/>
        <v>48760</v>
      </c>
      <c r="T2740" s="43">
        <f ca="1">_xll.BInterpol('Base CDI'!$H$4:$H$28,'Base CDI'!$J$4:$J$29,S2740,"Cubic","Extrapolate=Linear","MultiX=Average","Skip=True","Sort=True")</f>
        <v>13.49626353694226</v>
      </c>
      <c r="U2740" s="43">
        <f ca="1">_xll.BInterpol('Base CDI'!$H$4:$H$28,'Base CDI'!$I$4:$I$29,S2740,"Cubic","Extrapolate=Linear","MultiX=Average","Skip=True","Sort=True")</f>
        <v>13.503428353005331</v>
      </c>
    </row>
    <row r="2741" spans="16:21" x14ac:dyDescent="0.25">
      <c r="P2741" s="10">
        <v>38497</v>
      </c>
      <c r="Q2741">
        <v>12.65291</v>
      </c>
      <c r="S2741" s="42">
        <f t="shared" ca="1" si="48"/>
        <v>48761</v>
      </c>
      <c r="T2741" s="43">
        <f ca="1">_xll.BInterpol('Base CDI'!$H$4:$H$28,'Base CDI'!$J$4:$J$29,S2741,"Cubic","Extrapolate=Linear","MultiX=Average","Skip=True","Sort=True")</f>
        <v>13.496335107923946</v>
      </c>
      <c r="U2741" s="43">
        <f ca="1">_xll.BInterpol('Base CDI'!$H$4:$H$28,'Base CDI'!$I$4:$I$29,S2741,"Cubic","Extrapolate=Linear","MultiX=Average","Skip=True","Sort=True")</f>
        <v>13.503510373507222</v>
      </c>
    </row>
    <row r="2742" spans="16:21" x14ac:dyDescent="0.25">
      <c r="P2742" s="10">
        <v>38499</v>
      </c>
      <c r="Q2742">
        <v>12.66194</v>
      </c>
      <c r="S2742" s="42">
        <f t="shared" ca="1" si="48"/>
        <v>48762</v>
      </c>
      <c r="T2742" s="43">
        <f ca="1">_xll.BInterpol('Base CDI'!$H$4:$H$28,'Base CDI'!$J$4:$J$29,S2742,"Cubic","Extrapolate=Linear","MultiX=Average","Skip=True","Sort=True")</f>
        <v>13.496406423175436</v>
      </c>
      <c r="U2742" s="43">
        <f ca="1">_xll.BInterpol('Base CDI'!$H$4:$H$28,'Base CDI'!$I$4:$I$29,S2742,"Cubic","Extrapolate=Linear","MultiX=Average","Skip=True","Sort=True")</f>
        <v>13.503592174527512</v>
      </c>
    </row>
    <row r="2743" spans="16:21" x14ac:dyDescent="0.25">
      <c r="P2743" s="10">
        <v>38502</v>
      </c>
      <c r="Q2743">
        <v>12.67098</v>
      </c>
      <c r="S2743" s="42">
        <f t="shared" ca="1" si="48"/>
        <v>48763</v>
      </c>
      <c r="T2743" s="43">
        <f ca="1">_xll.BInterpol('Base CDI'!$H$4:$H$28,'Base CDI'!$J$4:$J$29,S2743,"Cubic","Extrapolate=Linear","MultiX=Average","Skip=True","Sort=True")</f>
        <v>13.496477483167373</v>
      </c>
      <c r="U2743" s="43">
        <f ca="1">_xll.BInterpol('Base CDI'!$H$4:$H$28,'Base CDI'!$I$4:$I$29,S2743,"Cubic","Extrapolate=Linear","MultiX=Average","Skip=True","Sort=True")</f>
        <v>13.503673756413681</v>
      </c>
    </row>
    <row r="2744" spans="16:21" x14ac:dyDescent="0.25">
      <c r="P2744" s="10">
        <v>38503</v>
      </c>
      <c r="Q2744">
        <v>12.68004</v>
      </c>
      <c r="S2744" s="42">
        <f t="shared" ca="1" si="48"/>
        <v>48764</v>
      </c>
      <c r="T2744" s="43">
        <f ca="1">_xll.BInterpol('Base CDI'!$H$4:$H$28,'Base CDI'!$J$4:$J$29,S2744,"Cubic","Extrapolate=Linear","MultiX=Average","Skip=True","Sort=True")</f>
        <v>13.496548288370393</v>
      </c>
      <c r="U2744" s="43">
        <f ca="1">_xll.BInterpol('Base CDI'!$H$4:$H$28,'Base CDI'!$I$4:$I$29,S2744,"Cubic","Extrapolate=Linear","MultiX=Average","Skip=True","Sort=True")</f>
        <v>13.503755119513206</v>
      </c>
    </row>
    <row r="2745" spans="16:21" x14ac:dyDescent="0.25">
      <c r="P2745" s="10">
        <v>38504</v>
      </c>
      <c r="Q2745">
        <v>12.689120000000001</v>
      </c>
      <c r="S2745" s="42">
        <f t="shared" ca="1" si="48"/>
        <v>48765</v>
      </c>
      <c r="T2745" s="43">
        <f ca="1">_xll.BInterpol('Base CDI'!$H$4:$H$28,'Base CDI'!$J$4:$J$29,S2745,"Cubic","Extrapolate=Linear","MultiX=Average","Skip=True","Sort=True")</f>
        <v>13.496618839255136</v>
      </c>
      <c r="U2745" s="43">
        <f ca="1">_xll.BInterpol('Base CDI'!$H$4:$H$28,'Base CDI'!$I$4:$I$29,S2745,"Cubic","Extrapolate=Linear","MultiX=Average","Skip=True","Sort=True")</f>
        <v>13.503836264173572</v>
      </c>
    </row>
    <row r="2746" spans="16:21" x14ac:dyDescent="0.25">
      <c r="P2746" s="10">
        <v>38505</v>
      </c>
      <c r="Q2746">
        <v>12.6982</v>
      </c>
      <c r="S2746" s="42">
        <f t="shared" ca="1" si="48"/>
        <v>48766</v>
      </c>
      <c r="T2746" s="43">
        <f ca="1">_xll.BInterpol('Base CDI'!$H$4:$H$28,'Base CDI'!$J$4:$J$29,S2746,"Cubic","Extrapolate=Linear","MultiX=Average","Skip=True","Sort=True")</f>
        <v>13.49668913629224</v>
      </c>
      <c r="U2746" s="43">
        <f ca="1">_xll.BInterpol('Base CDI'!$H$4:$H$28,'Base CDI'!$I$4:$I$29,S2746,"Cubic","Extrapolate=Linear","MultiX=Average","Skip=True","Sort=True")</f>
        <v>13.503917190742255</v>
      </c>
    </row>
    <row r="2747" spans="16:21" x14ac:dyDescent="0.25">
      <c r="P2747" s="10">
        <v>38506</v>
      </c>
      <c r="Q2747">
        <v>12.70729</v>
      </c>
      <c r="S2747" s="42">
        <f t="shared" ca="1" si="48"/>
        <v>48767</v>
      </c>
      <c r="T2747" s="43">
        <f ca="1">_xll.BInterpol('Base CDI'!$H$4:$H$28,'Base CDI'!$J$4:$J$29,S2747,"Cubic","Extrapolate=Linear","MultiX=Average","Skip=True","Sort=True")</f>
        <v>13.496759179952344</v>
      </c>
      <c r="U2747" s="43">
        <f ca="1">_xll.BInterpol('Base CDI'!$H$4:$H$28,'Base CDI'!$I$4:$I$29,S2747,"Cubic","Extrapolate=Linear","MultiX=Average","Skip=True","Sort=True")</f>
        <v>13.503997899566738</v>
      </c>
    </row>
    <row r="2748" spans="16:21" x14ac:dyDescent="0.25">
      <c r="P2748" s="10">
        <v>38509</v>
      </c>
      <c r="Q2748">
        <v>12.716379999999999</v>
      </c>
      <c r="S2748" s="42">
        <f t="shared" ca="1" si="48"/>
        <v>48768</v>
      </c>
      <c r="T2748" s="43">
        <f ca="1">_xll.BInterpol('Base CDI'!$H$4:$H$28,'Base CDI'!$J$4:$J$29,S2748,"Cubic","Extrapolate=Linear","MultiX=Average","Skip=True","Sort=True")</f>
        <v>13.496828970706083</v>
      </c>
      <c r="U2748" s="43">
        <f ca="1">_xll.BInterpol('Base CDI'!$H$4:$H$28,'Base CDI'!$I$4:$I$29,S2748,"Cubic","Extrapolate=Linear","MultiX=Average","Skip=True","Sort=True")</f>
        <v>13.504078390994499</v>
      </c>
    </row>
    <row r="2749" spans="16:21" x14ac:dyDescent="0.25">
      <c r="P2749" s="10">
        <v>38510</v>
      </c>
      <c r="Q2749">
        <v>12.72547</v>
      </c>
      <c r="S2749" s="42">
        <f t="shared" ca="1" si="48"/>
        <v>48769</v>
      </c>
      <c r="T2749" s="43">
        <f ca="1">_xll.BInterpol('Base CDI'!$H$4:$H$28,'Base CDI'!$J$4:$J$29,S2749,"Cubic","Extrapolate=Linear","MultiX=Average","Skip=True","Sort=True")</f>
        <v>13.496898509024101</v>
      </c>
      <c r="U2749" s="43">
        <f ca="1">_xll.BInterpol('Base CDI'!$H$4:$H$28,'Base CDI'!$I$4:$I$29,S2749,"Cubic","Extrapolate=Linear","MultiX=Average","Skip=True","Sort=True")</f>
        <v>13.504158665373019</v>
      </c>
    </row>
    <row r="2750" spans="16:21" x14ac:dyDescent="0.25">
      <c r="P2750" s="10">
        <v>38511</v>
      </c>
      <c r="Q2750">
        <v>12.73456</v>
      </c>
      <c r="S2750" s="42">
        <f t="shared" ca="1" si="48"/>
        <v>48770</v>
      </c>
      <c r="T2750" s="43">
        <f ca="1">_xll.BInterpol('Base CDI'!$H$4:$H$28,'Base CDI'!$J$4:$J$29,S2750,"Cubic","Extrapolate=Linear","MultiX=Average","Skip=True","Sort=True")</f>
        <v>13.496967795377032</v>
      </c>
      <c r="U2750" s="43">
        <f ca="1">_xll.BInterpol('Base CDI'!$H$4:$H$28,'Base CDI'!$I$4:$I$29,S2750,"Cubic","Extrapolate=Linear","MultiX=Average","Skip=True","Sort=True")</f>
        <v>13.504238723049777</v>
      </c>
    </row>
    <row r="2751" spans="16:21" x14ac:dyDescent="0.25">
      <c r="P2751" s="10">
        <v>38512</v>
      </c>
      <c r="Q2751">
        <v>12.74366</v>
      </c>
      <c r="S2751" s="42">
        <f t="shared" ca="1" si="48"/>
        <v>48771</v>
      </c>
      <c r="T2751" s="43">
        <f ca="1">_xll.BInterpol('Base CDI'!$H$4:$H$28,'Base CDI'!$J$4:$J$29,S2751,"Cubic","Extrapolate=Linear","MultiX=Average","Skip=True","Sort=True")</f>
        <v>13.497036830235517</v>
      </c>
      <c r="U2751" s="43">
        <f ca="1">_xll.BInterpol('Base CDI'!$H$4:$H$28,'Base CDI'!$I$4:$I$29,S2751,"Cubic","Extrapolate=Linear","MultiX=Average","Skip=True","Sort=True")</f>
        <v>13.504318564372253</v>
      </c>
    </row>
    <row r="2752" spans="16:21" x14ac:dyDescent="0.25">
      <c r="P2752" s="10">
        <v>38513</v>
      </c>
      <c r="Q2752">
        <v>12.75276</v>
      </c>
      <c r="S2752" s="42">
        <f t="shared" ca="1" si="48"/>
        <v>48772</v>
      </c>
      <c r="T2752" s="43">
        <f ca="1">_xll.BInterpol('Base CDI'!$H$4:$H$28,'Base CDI'!$J$4:$J$29,S2752,"Cubic","Extrapolate=Linear","MultiX=Average","Skip=True","Sort=True")</f>
        <v>13.497105614070193</v>
      </c>
      <c r="U2752" s="43">
        <f ca="1">_xll.BInterpol('Base CDI'!$H$4:$H$28,'Base CDI'!$I$4:$I$29,S2752,"Cubic","Extrapolate=Linear","MultiX=Average","Skip=True","Sort=True")</f>
        <v>13.504398189687929</v>
      </c>
    </row>
    <row r="2753" spans="16:21" x14ac:dyDescent="0.25">
      <c r="P2753" s="10">
        <v>38516</v>
      </c>
      <c r="Q2753">
        <v>12.76187</v>
      </c>
      <c r="S2753" s="42">
        <f t="shared" ca="1" si="48"/>
        <v>48773</v>
      </c>
      <c r="T2753" s="43">
        <f ca="1">_xll.BInterpol('Base CDI'!$H$4:$H$28,'Base CDI'!$J$4:$J$29,S2753,"Cubic","Extrapolate=Linear","MultiX=Average","Skip=True","Sort=True")</f>
        <v>13.4971741473517</v>
      </c>
      <c r="U2753" s="43">
        <f ca="1">_xll.BInterpol('Base CDI'!$H$4:$H$28,'Base CDI'!$I$4:$I$29,S2753,"Cubic","Extrapolate=Linear","MultiX=Average","Skip=True","Sort=True")</f>
        <v>13.504477599344284</v>
      </c>
    </row>
    <row r="2754" spans="16:21" x14ac:dyDescent="0.25">
      <c r="P2754" s="10">
        <v>38517</v>
      </c>
      <c r="Q2754">
        <v>12.770989999999999</v>
      </c>
      <c r="S2754" s="42">
        <f t="shared" ca="1" si="48"/>
        <v>48774</v>
      </c>
      <c r="T2754" s="43">
        <f ca="1">_xll.BInterpol('Base CDI'!$H$4:$H$28,'Base CDI'!$J$4:$J$29,S2754,"Cubic","Extrapolate=Linear","MultiX=Average","Skip=True","Sort=True")</f>
        <v>13.497242430550674</v>
      </c>
      <c r="U2754" s="43">
        <f ca="1">_xll.BInterpol('Base CDI'!$H$4:$H$28,'Base CDI'!$I$4:$I$29,S2754,"Cubic","Extrapolate=Linear","MultiX=Average","Skip=True","Sort=True")</f>
        <v>13.504556793688797</v>
      </c>
    </row>
    <row r="2755" spans="16:21" x14ac:dyDescent="0.25">
      <c r="P2755" s="10">
        <v>38518</v>
      </c>
      <c r="Q2755">
        <v>12.78012</v>
      </c>
      <c r="S2755" s="42">
        <f t="shared" ca="1" si="48"/>
        <v>48775</v>
      </c>
      <c r="T2755" s="43">
        <f ca="1">_xll.BInterpol('Base CDI'!$H$4:$H$28,'Base CDI'!$J$4:$J$29,S2755,"Cubic","Extrapolate=Linear","MultiX=Average","Skip=True","Sort=True")</f>
        <v>13.497310464137756</v>
      </c>
      <c r="U2755" s="43">
        <f ca="1">_xll.BInterpol('Base CDI'!$H$4:$H$28,'Base CDI'!$I$4:$I$29,S2755,"Cubic","Extrapolate=Linear","MultiX=Average","Skip=True","Sort=True")</f>
        <v>13.50463577306895</v>
      </c>
    </row>
    <row r="2756" spans="16:21" x14ac:dyDescent="0.25">
      <c r="P2756" s="10">
        <v>38519</v>
      </c>
      <c r="Q2756">
        <v>12.789260000000001</v>
      </c>
      <c r="S2756" s="42">
        <f t="shared" ca="1" si="48"/>
        <v>48776</v>
      </c>
      <c r="T2756" s="43">
        <f ca="1">_xll.BInterpol('Base CDI'!$H$4:$H$28,'Base CDI'!$J$4:$J$29,S2756,"Cubic","Extrapolate=Linear","MultiX=Average","Skip=True","Sort=True")</f>
        <v>13.497378248583585</v>
      </c>
      <c r="U2756" s="43">
        <f ca="1">_xll.BInterpol('Base CDI'!$H$4:$H$28,'Base CDI'!$I$4:$I$29,S2756,"Cubic","Extrapolate=Linear","MultiX=Average","Skip=True","Sort=True")</f>
        <v>13.504714537832221</v>
      </c>
    </row>
    <row r="2757" spans="16:21" x14ac:dyDescent="0.25">
      <c r="P2757" s="10">
        <v>38520</v>
      </c>
      <c r="Q2757">
        <v>12.798400000000001</v>
      </c>
      <c r="S2757" s="42">
        <f t="shared" ca="1" si="48"/>
        <v>48777</v>
      </c>
      <c r="T2757" s="43">
        <f ca="1">_xll.BInterpol('Base CDI'!$H$4:$H$28,'Base CDI'!$J$4:$J$29,S2757,"Cubic","Extrapolate=Linear","MultiX=Average","Skip=True","Sort=True")</f>
        <v>13.497445784358797</v>
      </c>
      <c r="U2757" s="43">
        <f ca="1">_xll.BInterpol('Base CDI'!$H$4:$H$28,'Base CDI'!$I$4:$I$29,S2757,"Cubic","Extrapolate=Linear","MultiX=Average","Skip=True","Sort=True")</f>
        <v>13.504793088326091</v>
      </c>
    </row>
    <row r="2758" spans="16:21" x14ac:dyDescent="0.25">
      <c r="P2758" s="10">
        <v>38523</v>
      </c>
      <c r="Q2758">
        <v>12.807539999999999</v>
      </c>
      <c r="S2758" s="42">
        <f t="shared" ca="1" si="48"/>
        <v>48778</v>
      </c>
      <c r="T2758" s="43">
        <f ca="1">_xll.BInterpol('Base CDI'!$H$4:$H$28,'Base CDI'!$J$4:$J$29,S2758,"Cubic","Extrapolate=Linear","MultiX=Average","Skip=True","Sort=True")</f>
        <v>13.497513071934032</v>
      </c>
      <c r="U2758" s="43">
        <f ca="1">_xll.BInterpol('Base CDI'!$H$4:$H$28,'Base CDI'!$I$4:$I$29,S2758,"Cubic","Extrapolate=Linear","MultiX=Average","Skip=True","Sort=True")</f>
        <v>13.50487142489804</v>
      </c>
    </row>
    <row r="2759" spans="16:21" x14ac:dyDescent="0.25">
      <c r="P2759" s="10">
        <v>38524</v>
      </c>
      <c r="Q2759">
        <v>12.816689999999999</v>
      </c>
      <c r="S2759" s="42">
        <f t="shared" ca="1" si="48"/>
        <v>48779</v>
      </c>
      <c r="T2759" s="43">
        <f ca="1">_xll.BInterpol('Base CDI'!$H$4:$H$28,'Base CDI'!$J$4:$J$29,S2759,"Cubic","Extrapolate=Linear","MultiX=Average","Skip=True","Sort=True")</f>
        <v>13.497580111779927</v>
      </c>
      <c r="U2759" s="43">
        <f ca="1">_xll.BInterpol('Base CDI'!$H$4:$H$28,'Base CDI'!$I$4:$I$29,S2759,"Cubic","Extrapolate=Linear","MultiX=Average","Skip=True","Sort=True")</f>
        <v>13.504949547895549</v>
      </c>
    </row>
    <row r="2760" spans="16:21" x14ac:dyDescent="0.25">
      <c r="P2760" s="10">
        <v>38525</v>
      </c>
      <c r="Q2760">
        <v>12.825850000000001</v>
      </c>
      <c r="S2760" s="42">
        <f t="shared" ca="1" si="48"/>
        <v>48780</v>
      </c>
      <c r="T2760" s="43">
        <f ca="1">_xll.BInterpol('Base CDI'!$H$4:$H$28,'Base CDI'!$J$4:$J$29,S2760,"Cubic","Extrapolate=Linear","MultiX=Average","Skip=True","Sort=True")</f>
        <v>13.497646904367121</v>
      </c>
      <c r="U2760" s="43">
        <f ca="1">_xll.BInterpol('Base CDI'!$H$4:$H$28,'Base CDI'!$I$4:$I$29,S2760,"Cubic","Extrapolate=Linear","MultiX=Average","Skip=True","Sort=True")</f>
        <v>13.505027457666095</v>
      </c>
    </row>
    <row r="2761" spans="16:21" x14ac:dyDescent="0.25">
      <c r="P2761" s="10">
        <v>38526</v>
      </c>
      <c r="Q2761">
        <v>12.83501</v>
      </c>
      <c r="S2761" s="42">
        <f t="shared" ca="1" si="48"/>
        <v>48781</v>
      </c>
      <c r="T2761" s="43">
        <f ca="1">_xll.BInterpol('Base CDI'!$H$4:$H$28,'Base CDI'!$J$4:$J$29,S2761,"Cubic","Extrapolate=Linear","MultiX=Average","Skip=True","Sort=True")</f>
        <v>13.497713450166255</v>
      </c>
      <c r="U2761" s="43">
        <f ca="1">_xll.BInterpol('Base CDI'!$H$4:$H$28,'Base CDI'!$I$4:$I$29,S2761,"Cubic","Extrapolate=Linear","MultiX=Average","Skip=True","Sort=True")</f>
        <v>13.505105154557162</v>
      </c>
    </row>
    <row r="2762" spans="16:21" x14ac:dyDescent="0.25">
      <c r="P2762" s="10">
        <v>38527</v>
      </c>
      <c r="Q2762">
        <v>12.84418</v>
      </c>
      <c r="S2762" s="42">
        <f t="shared" ca="1" si="48"/>
        <v>48782</v>
      </c>
      <c r="T2762" s="43">
        <f ca="1">_xll.BInterpol('Base CDI'!$H$4:$H$28,'Base CDI'!$J$4:$J$29,S2762,"Cubic","Extrapolate=Linear","MultiX=Average","Skip=True","Sort=True")</f>
        <v>13.497779749647965</v>
      </c>
      <c r="U2762" s="43">
        <f ca="1">_xll.BInterpol('Base CDI'!$H$4:$H$28,'Base CDI'!$I$4:$I$29,S2762,"Cubic","Extrapolate=Linear","MultiX=Average","Skip=True","Sort=True")</f>
        <v>13.505182638916228</v>
      </c>
    </row>
    <row r="2763" spans="16:21" x14ac:dyDescent="0.25">
      <c r="P2763" s="10">
        <v>38530</v>
      </c>
      <c r="Q2763">
        <v>12.85336</v>
      </c>
      <c r="S2763" s="42">
        <f t="shared" ref="S2763:S2826" ca="1" si="49">S2762+1</f>
        <v>48783</v>
      </c>
      <c r="T2763" s="43">
        <f ca="1">_xll.BInterpol('Base CDI'!$H$4:$H$28,'Base CDI'!$J$4:$J$29,S2763,"Cubic","Extrapolate=Linear","MultiX=Average","Skip=True","Sort=True")</f>
        <v>13.497845803282889</v>
      </c>
      <c r="U2763" s="43">
        <f ca="1">_xll.BInterpol('Base CDI'!$H$4:$H$28,'Base CDI'!$I$4:$I$29,S2763,"Cubic","Extrapolate=Linear","MultiX=Average","Skip=True","Sort=True")</f>
        <v>13.505259911090773</v>
      </c>
    </row>
    <row r="2764" spans="16:21" x14ac:dyDescent="0.25">
      <c r="P2764" s="10">
        <v>38531</v>
      </c>
      <c r="Q2764">
        <v>12.862550000000001</v>
      </c>
      <c r="S2764" s="42">
        <f t="shared" ca="1" si="49"/>
        <v>48784</v>
      </c>
      <c r="T2764" s="43">
        <f ca="1">_xll.BInterpol('Base CDI'!$H$4:$H$28,'Base CDI'!$J$4:$J$29,S2764,"Cubic","Extrapolate=Linear","MultiX=Average","Skip=True","Sort=True")</f>
        <v>13.497911611541666</v>
      </c>
      <c r="U2764" s="43">
        <f ca="1">_xll.BInterpol('Base CDI'!$H$4:$H$28,'Base CDI'!$I$4:$I$29,S2764,"Cubic","Extrapolate=Linear","MultiX=Average","Skip=True","Sort=True")</f>
        <v>13.505336971428278</v>
      </c>
    </row>
    <row r="2765" spans="16:21" x14ac:dyDescent="0.25">
      <c r="P2765" s="10">
        <v>38532</v>
      </c>
      <c r="Q2765">
        <v>12.87175</v>
      </c>
      <c r="S2765" s="42">
        <f t="shared" ca="1" si="49"/>
        <v>48785</v>
      </c>
      <c r="T2765" s="43">
        <f ca="1">_xll.BInterpol('Base CDI'!$H$4:$H$28,'Base CDI'!$J$4:$J$29,S2765,"Cubic","Extrapolate=Linear","MultiX=Average","Skip=True","Sort=True")</f>
        <v>13.497977174894936</v>
      </c>
      <c r="U2765" s="43">
        <f ca="1">_xll.BInterpol('Base CDI'!$H$4:$H$28,'Base CDI'!$I$4:$I$29,S2765,"Cubic","Extrapolate=Linear","MultiX=Average","Skip=True","Sort=True")</f>
        <v>13.505413820276221</v>
      </c>
    </row>
    <row r="2766" spans="16:21" x14ac:dyDescent="0.25">
      <c r="P2766" s="10">
        <v>38533</v>
      </c>
      <c r="Q2766">
        <v>12.88096</v>
      </c>
      <c r="S2766" s="42">
        <f t="shared" ca="1" si="49"/>
        <v>48786</v>
      </c>
      <c r="T2766" s="43">
        <f ca="1">_xll.BInterpol('Base CDI'!$H$4:$H$28,'Base CDI'!$J$4:$J$29,S2766,"Cubic","Extrapolate=Linear","MultiX=Average","Skip=True","Sort=True")</f>
        <v>13.498042493813335</v>
      </c>
      <c r="U2766" s="43">
        <f ca="1">_xll.BInterpol('Base CDI'!$H$4:$H$28,'Base CDI'!$I$4:$I$29,S2766,"Cubic","Extrapolate=Linear","MultiX=Average","Skip=True","Sort=True")</f>
        <v>13.505490457982084</v>
      </c>
    </row>
    <row r="2767" spans="16:21" x14ac:dyDescent="0.25">
      <c r="P2767" s="10">
        <v>38534</v>
      </c>
      <c r="Q2767">
        <v>12.890169999999999</v>
      </c>
      <c r="S2767" s="42">
        <f t="shared" ca="1" si="49"/>
        <v>48787</v>
      </c>
      <c r="T2767" s="43">
        <f ca="1">_xll.BInterpol('Base CDI'!$H$4:$H$28,'Base CDI'!$J$4:$J$29,S2767,"Cubic","Extrapolate=Linear","MultiX=Average","Skip=True","Sort=True")</f>
        <v>13.498107568767505</v>
      </c>
      <c r="U2767" s="43">
        <f ca="1">_xll.BInterpol('Base CDI'!$H$4:$H$28,'Base CDI'!$I$4:$I$29,S2767,"Cubic","Extrapolate=Linear","MultiX=Average","Skip=True","Sort=True")</f>
        <v>13.505566884893346</v>
      </c>
    </row>
    <row r="2768" spans="16:21" x14ac:dyDescent="0.25">
      <c r="P2768" s="10">
        <v>38537</v>
      </c>
      <c r="Q2768">
        <v>12.899380000000001</v>
      </c>
      <c r="S2768" s="42">
        <f t="shared" ca="1" si="49"/>
        <v>48788</v>
      </c>
      <c r="T2768" s="43">
        <f ca="1">_xll.BInterpol('Base CDI'!$H$4:$H$28,'Base CDI'!$J$4:$J$29,S2768,"Cubic","Extrapolate=Linear","MultiX=Average","Skip=True","Sort=True")</f>
        <v>13.49817240022808</v>
      </c>
      <c r="U2768" s="43">
        <f ca="1">_xll.BInterpol('Base CDI'!$H$4:$H$28,'Base CDI'!$I$4:$I$29,S2768,"Cubic","Extrapolate=Linear","MultiX=Average","Skip=True","Sort=True")</f>
        <v>13.505643101357487</v>
      </c>
    </row>
    <row r="2769" spans="16:21" x14ac:dyDescent="0.25">
      <c r="P2769" s="10">
        <v>38538</v>
      </c>
      <c r="Q2769">
        <v>12.908609999999999</v>
      </c>
      <c r="S2769" s="42">
        <f t="shared" ca="1" si="49"/>
        <v>48789</v>
      </c>
      <c r="T2769" s="43">
        <f ca="1">_xll.BInterpol('Base CDI'!$H$4:$H$28,'Base CDI'!$J$4:$J$29,S2769,"Cubic","Extrapolate=Linear","MultiX=Average","Skip=True","Sort=True")</f>
        <v>13.498236988665703</v>
      </c>
      <c r="U2769" s="43">
        <f ca="1">_xll.BInterpol('Base CDI'!$H$4:$H$28,'Base CDI'!$I$4:$I$29,S2769,"Cubic","Extrapolate=Linear","MultiX=Average","Skip=True","Sort=True")</f>
        <v>13.505719107721989</v>
      </c>
    </row>
    <row r="2770" spans="16:21" x14ac:dyDescent="0.25">
      <c r="P2770" s="10">
        <v>38539</v>
      </c>
      <c r="Q2770">
        <v>12.91783</v>
      </c>
      <c r="S2770" s="42">
        <f t="shared" ca="1" si="49"/>
        <v>48790</v>
      </c>
      <c r="T2770" s="43">
        <f ca="1">_xll.BInterpol('Base CDI'!$H$4:$H$28,'Base CDI'!$J$4:$J$29,S2770,"Cubic","Extrapolate=Linear","MultiX=Average","Skip=True","Sort=True")</f>
        <v>13.498301334551009</v>
      </c>
      <c r="U2770" s="43">
        <f ca="1">_xll.BInterpol('Base CDI'!$H$4:$H$28,'Base CDI'!$I$4:$I$29,S2770,"Cubic","Extrapolate=Linear","MultiX=Average","Skip=True","Sort=True")</f>
        <v>13.50579490433433</v>
      </c>
    </row>
    <row r="2771" spans="16:21" x14ac:dyDescent="0.25">
      <c r="P2771" s="10">
        <v>38540</v>
      </c>
      <c r="Q2771">
        <v>12.927060000000001</v>
      </c>
      <c r="S2771" s="42">
        <f t="shared" ca="1" si="49"/>
        <v>48791</v>
      </c>
      <c r="T2771" s="43">
        <f ca="1">_xll.BInterpol('Base CDI'!$H$4:$H$28,'Base CDI'!$J$4:$J$29,S2771,"Cubic","Extrapolate=Linear","MultiX=Average","Skip=True","Sort=True")</f>
        <v>13.498365438354638</v>
      </c>
      <c r="U2771" s="43">
        <f ca="1">_xll.BInterpol('Base CDI'!$H$4:$H$28,'Base CDI'!$I$4:$I$29,S2771,"Cubic","Extrapolate=Linear","MultiX=Average","Skip=True","Sort=True")</f>
        <v>13.505870491541989</v>
      </c>
    </row>
    <row r="2772" spans="16:21" x14ac:dyDescent="0.25">
      <c r="P2772" s="10">
        <v>38541</v>
      </c>
      <c r="Q2772">
        <v>12.93629</v>
      </c>
      <c r="S2772" s="42">
        <f t="shared" ca="1" si="49"/>
        <v>48792</v>
      </c>
      <c r="T2772" s="43">
        <f ca="1">_xll.BInterpol('Base CDI'!$H$4:$H$28,'Base CDI'!$J$4:$J$29,S2772,"Cubic","Extrapolate=Linear","MultiX=Average","Skip=True","Sort=True")</f>
        <v>13.498429300547228</v>
      </c>
      <c r="U2772" s="43">
        <f ca="1">_xll.BInterpol('Base CDI'!$H$4:$H$28,'Base CDI'!$I$4:$I$29,S2772,"Cubic","Extrapolate=Linear","MultiX=Average","Skip=True","Sort=True")</f>
        <v>13.50594586969245</v>
      </c>
    </row>
    <row r="2773" spans="16:21" x14ac:dyDescent="0.25">
      <c r="P2773" s="10">
        <v>38544</v>
      </c>
      <c r="Q2773">
        <v>12.94552</v>
      </c>
      <c r="S2773" s="42">
        <f t="shared" ca="1" si="49"/>
        <v>48793</v>
      </c>
      <c r="T2773" s="43">
        <f ca="1">_xll.BInterpol('Base CDI'!$H$4:$H$28,'Base CDI'!$J$4:$J$29,S2773,"Cubic","Extrapolate=Linear","MultiX=Average","Skip=True","Sort=True")</f>
        <v>13.498492921599418</v>
      </c>
      <c r="U2773" s="43">
        <f ca="1">_xll.BInterpol('Base CDI'!$H$4:$H$28,'Base CDI'!$I$4:$I$29,S2773,"Cubic","Extrapolate=Linear","MultiX=Average","Skip=True","Sort=True")</f>
        <v>13.50602103913319</v>
      </c>
    </row>
    <row r="2774" spans="16:21" x14ac:dyDescent="0.25">
      <c r="P2774" s="10">
        <v>38545</v>
      </c>
      <c r="Q2774">
        <v>12.95477</v>
      </c>
      <c r="S2774" s="42">
        <f t="shared" ca="1" si="49"/>
        <v>48794</v>
      </c>
      <c r="T2774" s="43">
        <f ca="1">_xll.BInterpol('Base CDI'!$H$4:$H$28,'Base CDI'!$J$4:$J$29,S2774,"Cubic","Extrapolate=Linear","MultiX=Average","Skip=True","Sort=True")</f>
        <v>13.498556301981846</v>
      </c>
      <c r="U2774" s="43">
        <f ca="1">_xll.BInterpol('Base CDI'!$H$4:$H$28,'Base CDI'!$I$4:$I$29,S2774,"Cubic","Extrapolate=Linear","MultiX=Average","Skip=True","Sort=True")</f>
        <v>13.506096000211688</v>
      </c>
    </row>
    <row r="2775" spans="16:21" x14ac:dyDescent="0.25">
      <c r="P2775" s="10">
        <v>38546</v>
      </c>
      <c r="Q2775">
        <v>12.96402</v>
      </c>
      <c r="S2775" s="42">
        <f t="shared" ca="1" si="49"/>
        <v>48795</v>
      </c>
      <c r="T2775" s="43">
        <f ca="1">_xll.BInterpol('Base CDI'!$H$4:$H$28,'Base CDI'!$J$4:$J$29,S2775,"Cubic","Extrapolate=Linear","MultiX=Average","Skip=True","Sort=True")</f>
        <v>13.49861944216515</v>
      </c>
      <c r="U2775" s="43">
        <f ca="1">_xll.BInterpol('Base CDI'!$H$4:$H$28,'Base CDI'!$I$4:$I$29,S2775,"Cubic","Extrapolate=Linear","MultiX=Average","Skip=True","Sort=True")</f>
        <v>13.506170753275427</v>
      </c>
    </row>
    <row r="2776" spans="16:21" x14ac:dyDescent="0.25">
      <c r="P2776" s="10">
        <v>38547</v>
      </c>
      <c r="Q2776">
        <v>12.973269999999999</v>
      </c>
      <c r="S2776" s="42">
        <f t="shared" ca="1" si="49"/>
        <v>48796</v>
      </c>
      <c r="T2776" s="43">
        <f ca="1">_xll.BInterpol('Base CDI'!$H$4:$H$28,'Base CDI'!$J$4:$J$29,S2776,"Cubic","Extrapolate=Linear","MultiX=Average","Skip=True","Sort=True")</f>
        <v>13.49868234261997</v>
      </c>
      <c r="U2776" s="43">
        <f ca="1">_xll.BInterpol('Base CDI'!$H$4:$H$28,'Base CDI'!$I$4:$I$29,S2776,"Cubic","Extrapolate=Linear","MultiX=Average","Skip=True","Sort=True")</f>
        <v>13.506245298671887</v>
      </c>
    </row>
    <row r="2777" spans="16:21" x14ac:dyDescent="0.25">
      <c r="P2777" s="10">
        <v>38548</v>
      </c>
      <c r="Q2777">
        <v>12.982530000000001</v>
      </c>
      <c r="S2777" s="42">
        <f t="shared" ca="1" si="49"/>
        <v>48797</v>
      </c>
      <c r="T2777" s="43">
        <f ca="1">_xll.BInterpol('Base CDI'!$H$4:$H$28,'Base CDI'!$J$4:$J$29,S2777,"Cubic","Extrapolate=Linear","MultiX=Average","Skip=True","Sort=True")</f>
        <v>13.498745003816943</v>
      </c>
      <c r="U2777" s="43">
        <f ca="1">_xll.BInterpol('Base CDI'!$H$4:$H$28,'Base CDI'!$I$4:$I$29,S2777,"Cubic","Extrapolate=Linear","MultiX=Average","Skip=True","Sort=True")</f>
        <v>13.506319636748545</v>
      </c>
    </row>
    <row r="2778" spans="16:21" x14ac:dyDescent="0.25">
      <c r="P2778" s="10">
        <v>38551</v>
      </c>
      <c r="Q2778">
        <v>12.991809999999999</v>
      </c>
      <c r="S2778" s="42">
        <f t="shared" ca="1" si="49"/>
        <v>48798</v>
      </c>
      <c r="T2778" s="43">
        <f ca="1">_xll.BInterpol('Base CDI'!$H$4:$H$28,'Base CDI'!$J$4:$J$29,S2778,"Cubic","Extrapolate=Linear","MultiX=Average","Skip=True","Sort=True")</f>
        <v>13.498807426226708</v>
      </c>
      <c r="U2778" s="43">
        <f ca="1">_xll.BInterpol('Base CDI'!$H$4:$H$28,'Base CDI'!$I$4:$I$29,S2778,"Cubic","Extrapolate=Linear","MultiX=Average","Skip=True","Sort=True")</f>
        <v>13.506393767852883</v>
      </c>
    </row>
    <row r="2779" spans="16:21" x14ac:dyDescent="0.25">
      <c r="P2779" s="10">
        <v>38552</v>
      </c>
      <c r="Q2779">
        <v>13.00108</v>
      </c>
      <c r="S2779" s="42">
        <f t="shared" ca="1" si="49"/>
        <v>48799</v>
      </c>
      <c r="T2779" s="43">
        <f ca="1">_xll.BInterpol('Base CDI'!$H$4:$H$28,'Base CDI'!$J$4:$J$29,S2779,"Cubic","Extrapolate=Linear","MultiX=Average","Skip=True","Sort=True")</f>
        <v>13.498869610319906</v>
      </c>
      <c r="U2779" s="43">
        <f ca="1">_xll.BInterpol('Base CDI'!$H$4:$H$28,'Base CDI'!$I$4:$I$29,S2779,"Cubic","Extrapolate=Linear","MultiX=Average","Skip=True","Sort=True")</f>
        <v>13.506467692332382</v>
      </c>
    </row>
    <row r="2780" spans="16:21" x14ac:dyDescent="0.25">
      <c r="P2780" s="10">
        <v>38553</v>
      </c>
      <c r="Q2780">
        <v>13.01036</v>
      </c>
      <c r="S2780" s="42">
        <f t="shared" ca="1" si="49"/>
        <v>48800</v>
      </c>
      <c r="T2780" s="43">
        <f ca="1">_xll.BInterpol('Base CDI'!$H$4:$H$28,'Base CDI'!$J$4:$J$29,S2780,"Cubic","Extrapolate=Linear","MultiX=Average","Skip=True","Sort=True")</f>
        <v>13.49893155656717</v>
      </c>
      <c r="U2780" s="43">
        <f ca="1">_xll.BInterpol('Base CDI'!$H$4:$H$28,'Base CDI'!$I$4:$I$29,S2780,"Cubic","Extrapolate=Linear","MultiX=Average","Skip=True","Sort=True")</f>
        <v>13.506541410534521</v>
      </c>
    </row>
    <row r="2781" spans="16:21" x14ac:dyDescent="0.25">
      <c r="P2781" s="10">
        <v>38554</v>
      </c>
      <c r="Q2781">
        <v>13.019640000000001</v>
      </c>
      <c r="S2781" s="42">
        <f t="shared" ca="1" si="49"/>
        <v>48801</v>
      </c>
      <c r="T2781" s="43">
        <f ca="1">_xll.BInterpol('Base CDI'!$H$4:$H$28,'Base CDI'!$J$4:$J$29,S2781,"Cubic","Extrapolate=Linear","MultiX=Average","Skip=True","Sort=True")</f>
        <v>13.498993265439143</v>
      </c>
      <c r="U2781" s="43">
        <f ca="1">_xll.BInterpol('Base CDI'!$H$4:$H$28,'Base CDI'!$I$4:$I$29,S2781,"Cubic","Extrapolate=Linear","MultiX=Average","Skip=True","Sort=True")</f>
        <v>13.506614922806779</v>
      </c>
    </row>
    <row r="2782" spans="16:21" x14ac:dyDescent="0.25">
      <c r="P2782" s="10">
        <v>38555</v>
      </c>
      <c r="Q2782">
        <v>13.028930000000001</v>
      </c>
      <c r="S2782" s="42">
        <f t="shared" ca="1" si="49"/>
        <v>48802</v>
      </c>
      <c r="T2782" s="43">
        <f ca="1">_xll.BInterpol('Base CDI'!$H$4:$H$28,'Base CDI'!$J$4:$J$29,S2782,"Cubic","Extrapolate=Linear","MultiX=Average","Skip=True","Sort=True")</f>
        <v>13.499054737406462</v>
      </c>
      <c r="U2782" s="43">
        <f ca="1">_xll.BInterpol('Base CDI'!$H$4:$H$28,'Base CDI'!$I$4:$I$29,S2782,"Cubic","Extrapolate=Linear","MultiX=Average","Skip=True","Sort=True")</f>
        <v>13.506688229496637</v>
      </c>
    </row>
    <row r="2783" spans="16:21" x14ac:dyDescent="0.25">
      <c r="P2783" s="10">
        <v>38558</v>
      </c>
      <c r="Q2783">
        <v>13.03823</v>
      </c>
      <c r="S2783" s="42">
        <f t="shared" ca="1" si="49"/>
        <v>48803</v>
      </c>
      <c r="T2783" s="43">
        <f ca="1">_xll.BInterpol('Base CDI'!$H$4:$H$28,'Base CDI'!$J$4:$J$29,S2783,"Cubic","Extrapolate=Linear","MultiX=Average","Skip=True","Sort=True")</f>
        <v>13.499115972939766</v>
      </c>
      <c r="U2783" s="43">
        <f ca="1">_xll.BInterpol('Base CDI'!$H$4:$H$28,'Base CDI'!$I$4:$I$29,S2783,"Cubic","Extrapolate=Linear","MultiX=Average","Skip=True","Sort=True")</f>
        <v>13.506761330951575</v>
      </c>
    </row>
    <row r="2784" spans="16:21" x14ac:dyDescent="0.25">
      <c r="P2784" s="10">
        <v>38559</v>
      </c>
      <c r="Q2784">
        <v>13.04753</v>
      </c>
      <c r="S2784" s="42">
        <f t="shared" ca="1" si="49"/>
        <v>48804</v>
      </c>
      <c r="T2784" s="43">
        <f ca="1">_xll.BInterpol('Base CDI'!$H$4:$H$28,'Base CDI'!$J$4:$J$29,S2784,"Cubic","Extrapolate=Linear","MultiX=Average","Skip=True","Sort=True")</f>
        <v>13.499176972509691</v>
      </c>
      <c r="U2784" s="43">
        <f ca="1">_xll.BInterpol('Base CDI'!$H$4:$H$28,'Base CDI'!$I$4:$I$29,S2784,"Cubic","Extrapolate=Linear","MultiX=Average","Skip=True","Sort=True")</f>
        <v>13.506834227519073</v>
      </c>
    </row>
    <row r="2785" spans="16:21" x14ac:dyDescent="0.25">
      <c r="P2785" s="10">
        <v>38560</v>
      </c>
      <c r="Q2785">
        <v>13.056839999999999</v>
      </c>
      <c r="S2785" s="42">
        <f t="shared" ca="1" si="49"/>
        <v>48805</v>
      </c>
      <c r="T2785" s="43">
        <f ca="1">_xll.BInterpol('Base CDI'!$H$4:$H$28,'Base CDI'!$J$4:$J$29,S2785,"Cubic","Extrapolate=Linear","MultiX=Average","Skip=True","Sort=True")</f>
        <v>13.499237736586879</v>
      </c>
      <c r="U2785" s="43">
        <f ca="1">_xll.BInterpol('Base CDI'!$H$4:$H$28,'Base CDI'!$I$4:$I$29,S2785,"Cubic","Extrapolate=Linear","MultiX=Average","Skip=True","Sort=True")</f>
        <v>13.506906919546612</v>
      </c>
    </row>
    <row r="2786" spans="16:21" x14ac:dyDescent="0.25">
      <c r="P2786" s="10">
        <v>38561</v>
      </c>
      <c r="Q2786">
        <v>13.066140000000001</v>
      </c>
      <c r="S2786" s="42">
        <f t="shared" ca="1" si="49"/>
        <v>48806</v>
      </c>
      <c r="T2786" s="43">
        <f ca="1">_xll.BInterpol('Base CDI'!$H$4:$H$28,'Base CDI'!$J$4:$J$29,S2786,"Cubic","Extrapolate=Linear","MultiX=Average","Skip=True","Sort=True")</f>
        <v>13.499298265641967</v>
      </c>
      <c r="U2786" s="43">
        <f ca="1">_xll.BInterpol('Base CDI'!$H$4:$H$28,'Base CDI'!$I$4:$I$29,S2786,"Cubic","Extrapolate=Linear","MultiX=Average","Skip=True","Sort=True")</f>
        <v>13.506979407381671</v>
      </c>
    </row>
    <row r="2787" spans="16:21" x14ac:dyDescent="0.25">
      <c r="P2787" s="10">
        <v>38562</v>
      </c>
      <c r="Q2787">
        <v>13.07546</v>
      </c>
      <c r="S2787" s="42">
        <f t="shared" ca="1" si="49"/>
        <v>48807</v>
      </c>
      <c r="T2787" s="43">
        <f ca="1">_xll.BInterpol('Base CDI'!$H$4:$H$28,'Base CDI'!$J$4:$J$29,S2787,"Cubic","Extrapolate=Linear","MultiX=Average","Skip=True","Sort=True")</f>
        <v>13.499358560145593</v>
      </c>
      <c r="U2787" s="43">
        <f ca="1">_xll.BInterpol('Base CDI'!$H$4:$H$28,'Base CDI'!$I$4:$I$29,S2787,"Cubic","Extrapolate=Linear","MultiX=Average","Skip=True","Sort=True")</f>
        <v>13.50705169137173</v>
      </c>
    </row>
    <row r="2788" spans="16:21" x14ac:dyDescent="0.25">
      <c r="P2788" s="10">
        <v>38565</v>
      </c>
      <c r="Q2788">
        <v>13.08478</v>
      </c>
      <c r="S2788" s="42">
        <f t="shared" ca="1" si="49"/>
        <v>48808</v>
      </c>
      <c r="T2788" s="43">
        <f ca="1">_xll.BInterpol('Base CDI'!$H$4:$H$28,'Base CDI'!$J$4:$J$29,S2788,"Cubic","Extrapolate=Linear","MultiX=Average","Skip=True","Sort=True")</f>
        <v>13.499418620568395</v>
      </c>
      <c r="U2788" s="43">
        <f ca="1">_xll.BInterpol('Base CDI'!$H$4:$H$28,'Base CDI'!$I$4:$I$29,S2788,"Cubic","Extrapolate=Linear","MultiX=Average","Skip=True","Sort=True")</f>
        <v>13.50712377186427</v>
      </c>
    </row>
    <row r="2789" spans="16:21" x14ac:dyDescent="0.25">
      <c r="P2789" s="10">
        <v>38566</v>
      </c>
      <c r="Q2789">
        <v>13.09412</v>
      </c>
      <c r="S2789" s="42">
        <f t="shared" ca="1" si="49"/>
        <v>48809</v>
      </c>
      <c r="T2789" s="43">
        <f ca="1">_xll.BInterpol('Base CDI'!$H$4:$H$28,'Base CDI'!$J$4:$J$29,S2789,"Cubic","Extrapolate=Linear","MultiX=Average","Skip=True","Sort=True")</f>
        <v>13.499478447381014</v>
      </c>
      <c r="U2789" s="43">
        <f ca="1">_xll.BInterpol('Base CDI'!$H$4:$H$28,'Base CDI'!$I$4:$I$29,S2789,"Cubic","Extrapolate=Linear","MultiX=Average","Skip=True","Sort=True")</f>
        <v>13.50719564920677</v>
      </c>
    </row>
    <row r="2790" spans="16:21" x14ac:dyDescent="0.25">
      <c r="P2790" s="10">
        <v>38567</v>
      </c>
      <c r="Q2790">
        <v>13.10347</v>
      </c>
      <c r="S2790" s="42">
        <f t="shared" ca="1" si="49"/>
        <v>48810</v>
      </c>
      <c r="T2790" s="43">
        <f ca="1">_xll.BInterpol('Base CDI'!$H$4:$H$28,'Base CDI'!$J$4:$J$29,S2790,"Cubic","Extrapolate=Linear","MultiX=Average","Skip=True","Sort=True")</f>
        <v>13.499538041054086</v>
      </c>
      <c r="U2790" s="43">
        <f ca="1">_xll.BInterpol('Base CDI'!$H$4:$H$28,'Base CDI'!$I$4:$I$29,S2790,"Cubic","Extrapolate=Linear","MultiX=Average","Skip=True","Sort=True")</f>
        <v>13.50726732374671</v>
      </c>
    </row>
    <row r="2791" spans="16:21" x14ac:dyDescent="0.25">
      <c r="P2791" s="10">
        <v>38568</v>
      </c>
      <c r="Q2791">
        <v>13.112819999999999</v>
      </c>
      <c r="S2791" s="42">
        <f t="shared" ca="1" si="49"/>
        <v>48811</v>
      </c>
      <c r="T2791" s="43">
        <f ca="1">_xll.BInterpol('Base CDI'!$H$4:$H$28,'Base CDI'!$J$4:$J$29,S2791,"Cubic","Extrapolate=Linear","MultiX=Average","Skip=True","Sort=True")</f>
        <v>13.499597402058249</v>
      </c>
      <c r="U2791" s="43">
        <f ca="1">_xll.BInterpol('Base CDI'!$H$4:$H$28,'Base CDI'!$I$4:$I$29,S2791,"Cubic","Extrapolate=Linear","MultiX=Average","Skip=True","Sort=True")</f>
        <v>13.50733879583157</v>
      </c>
    </row>
    <row r="2792" spans="16:21" x14ac:dyDescent="0.25">
      <c r="P2792" s="10">
        <v>38569</v>
      </c>
      <c r="Q2792">
        <v>13.12218</v>
      </c>
      <c r="S2792" s="42">
        <f t="shared" ca="1" si="49"/>
        <v>48812</v>
      </c>
      <c r="T2792" s="43">
        <f ca="1">_xll.BInterpol('Base CDI'!$H$4:$H$28,'Base CDI'!$J$4:$J$29,S2792,"Cubic","Extrapolate=Linear","MultiX=Average","Skip=True","Sort=True")</f>
        <v>13.499656530864145</v>
      </c>
      <c r="U2792" s="43">
        <f ca="1">_xll.BInterpol('Base CDI'!$H$4:$H$28,'Base CDI'!$I$4:$I$29,S2792,"Cubic","Extrapolate=Linear","MultiX=Average","Skip=True","Sort=True")</f>
        <v>13.507410065808831</v>
      </c>
    </row>
    <row r="2793" spans="16:21" x14ac:dyDescent="0.25">
      <c r="P2793" s="10">
        <v>38572</v>
      </c>
      <c r="Q2793">
        <v>13.131539999999999</v>
      </c>
      <c r="S2793" s="42">
        <f t="shared" ca="1" si="49"/>
        <v>48813</v>
      </c>
      <c r="T2793" s="43">
        <f ca="1">_xll.BInterpol('Base CDI'!$H$4:$H$28,'Base CDI'!$J$4:$J$29,S2793,"Cubic","Extrapolate=Linear","MultiX=Average","Skip=True","Sort=True")</f>
        <v>13.499715427942409</v>
      </c>
      <c r="U2793" s="43">
        <f ca="1">_xll.BInterpol('Base CDI'!$H$4:$H$28,'Base CDI'!$I$4:$I$29,S2793,"Cubic","Extrapolate=Linear","MultiX=Average","Skip=True","Sort=True")</f>
        <v>13.507481134025973</v>
      </c>
    </row>
    <row r="2794" spans="16:21" x14ac:dyDescent="0.25">
      <c r="P2794" s="10">
        <v>38573</v>
      </c>
      <c r="Q2794">
        <v>13.14091</v>
      </c>
      <c r="S2794" s="42">
        <f t="shared" ca="1" si="49"/>
        <v>48814</v>
      </c>
      <c r="T2794" s="43">
        <f ca="1">_xll.BInterpol('Base CDI'!$H$4:$H$28,'Base CDI'!$J$4:$J$29,S2794,"Cubic","Extrapolate=Linear","MultiX=Average","Skip=True","Sort=True")</f>
        <v>13.499774093763682</v>
      </c>
      <c r="U2794" s="43">
        <f ca="1">_xll.BInterpol('Base CDI'!$H$4:$H$28,'Base CDI'!$I$4:$I$29,S2794,"Cubic","Extrapolate=Linear","MultiX=Average","Skip=True","Sort=True")</f>
        <v>13.507552000830474</v>
      </c>
    </row>
    <row r="2795" spans="16:21" x14ac:dyDescent="0.25">
      <c r="P2795" s="10">
        <v>38574</v>
      </c>
      <c r="Q2795">
        <v>13.15028</v>
      </c>
      <c r="S2795" s="42">
        <f t="shared" ca="1" si="49"/>
        <v>48815</v>
      </c>
      <c r="T2795" s="43">
        <f ca="1">_xll.BInterpol('Base CDI'!$H$4:$H$28,'Base CDI'!$J$4:$J$29,S2795,"Cubic","Extrapolate=Linear","MultiX=Average","Skip=True","Sort=True")</f>
        <v>13.499832528798601</v>
      </c>
      <c r="U2795" s="43">
        <f ca="1">_xll.BInterpol('Base CDI'!$H$4:$H$28,'Base CDI'!$I$4:$I$29,S2795,"Cubic","Extrapolate=Linear","MultiX=Average","Skip=True","Sort=True")</f>
        <v>13.507622666569818</v>
      </c>
    </row>
    <row r="2796" spans="16:21" x14ac:dyDescent="0.25">
      <c r="P2796" s="10">
        <v>38575</v>
      </c>
      <c r="Q2796">
        <v>13.159660000000001</v>
      </c>
      <c r="S2796" s="42">
        <f t="shared" ca="1" si="49"/>
        <v>48816</v>
      </c>
      <c r="T2796" s="43">
        <f ca="1">_xll.BInterpol('Base CDI'!$H$4:$H$28,'Base CDI'!$J$4:$J$29,S2796,"Cubic","Extrapolate=Linear","MultiX=Average","Skip=True","Sort=True")</f>
        <v>13.499890733517804</v>
      </c>
      <c r="U2796" s="43">
        <f ca="1">_xll.BInterpol('Base CDI'!$H$4:$H$28,'Base CDI'!$I$4:$I$29,S2796,"Cubic","Extrapolate=Linear","MultiX=Average","Skip=True","Sort=True")</f>
        <v>13.507693131591481</v>
      </c>
    </row>
    <row r="2797" spans="16:21" x14ac:dyDescent="0.25">
      <c r="P2797" s="10">
        <v>38576</v>
      </c>
      <c r="Q2797">
        <v>13.16905</v>
      </c>
      <c r="S2797" s="42">
        <f t="shared" ca="1" si="49"/>
        <v>48817</v>
      </c>
      <c r="T2797" s="43">
        <f ca="1">_xll.BInterpol('Base CDI'!$H$4:$H$28,'Base CDI'!$J$4:$J$29,S2797,"Cubic","Extrapolate=Linear","MultiX=Average","Skip=True","Sort=True")</f>
        <v>13.49994870839193</v>
      </c>
      <c r="U2797" s="43">
        <f ca="1">_xll.BInterpol('Base CDI'!$H$4:$H$28,'Base CDI'!$I$4:$I$29,S2797,"Cubic","Extrapolate=Linear","MultiX=Average","Skip=True","Sort=True")</f>
        <v>13.507763396242943</v>
      </c>
    </row>
    <row r="2798" spans="16:21" x14ac:dyDescent="0.25">
      <c r="P2798" s="10">
        <v>38579</v>
      </c>
      <c r="Q2798">
        <v>13.17844</v>
      </c>
      <c r="S2798" s="42">
        <f t="shared" ca="1" si="49"/>
        <v>48818</v>
      </c>
      <c r="T2798" s="43">
        <f ca="1">_xll.BInterpol('Base CDI'!$H$4:$H$28,'Base CDI'!$J$4:$J$29,S2798,"Cubic","Extrapolate=Linear","MultiX=Average","Skip=True","Sort=True")</f>
        <v>13.500006453891617</v>
      </c>
      <c r="U2798" s="43">
        <f ca="1">_xll.BInterpol('Base CDI'!$H$4:$H$28,'Base CDI'!$I$4:$I$29,S2798,"Cubic","Extrapolate=Linear","MultiX=Average","Skip=True","Sort=True")</f>
        <v>13.507833460871687</v>
      </c>
    </row>
    <row r="2799" spans="16:21" x14ac:dyDescent="0.25">
      <c r="P2799" s="10">
        <v>38580</v>
      </c>
      <c r="Q2799">
        <v>13.18783</v>
      </c>
      <c r="S2799" s="42">
        <f t="shared" ca="1" si="49"/>
        <v>48819</v>
      </c>
      <c r="T2799" s="43">
        <f ca="1">_xll.BInterpol('Base CDI'!$H$4:$H$28,'Base CDI'!$J$4:$J$29,S2799,"Cubic","Extrapolate=Linear","MultiX=Average","Skip=True","Sort=True")</f>
        <v>13.500063970487506</v>
      </c>
      <c r="U2799" s="43">
        <f ca="1">_xll.BInterpol('Base CDI'!$H$4:$H$28,'Base CDI'!$I$4:$I$29,S2799,"Cubic","Extrapolate=Linear","MultiX=Average","Skip=True","Sort=True")</f>
        <v>13.507903325825193</v>
      </c>
    </row>
    <row r="2800" spans="16:21" x14ac:dyDescent="0.25">
      <c r="P2800" s="10">
        <v>38581</v>
      </c>
      <c r="Q2800">
        <v>13.197229999999999</v>
      </c>
      <c r="S2800" s="42">
        <f t="shared" ca="1" si="49"/>
        <v>48820</v>
      </c>
      <c r="T2800" s="43">
        <f ca="1">_xll.BInterpol('Base CDI'!$H$4:$H$28,'Base CDI'!$J$4:$J$29,S2800,"Cubic","Extrapolate=Linear","MultiX=Average","Skip=True","Sort=True")</f>
        <v>13.500121258650232</v>
      </c>
      <c r="U2800" s="43">
        <f ca="1">_xll.BInterpol('Base CDI'!$H$4:$H$28,'Base CDI'!$I$4:$I$29,S2800,"Cubic","Extrapolate=Linear","MultiX=Average","Skip=True","Sort=True")</f>
        <v>13.50797299145094</v>
      </c>
    </row>
    <row r="2801" spans="16:21" x14ac:dyDescent="0.25">
      <c r="P2801" s="10">
        <v>38582</v>
      </c>
      <c r="Q2801">
        <v>13.206619999999999</v>
      </c>
      <c r="S2801" s="42">
        <f t="shared" ca="1" si="49"/>
        <v>48821</v>
      </c>
      <c r="T2801" s="43">
        <f ca="1">_xll.BInterpol('Base CDI'!$H$4:$H$28,'Base CDI'!$J$4:$J$29,S2801,"Cubic","Extrapolate=Linear","MultiX=Average","Skip=True","Sort=True")</f>
        <v>13.500178318850436</v>
      </c>
      <c r="U2801" s="43">
        <f ca="1">_xll.BInterpol('Base CDI'!$H$4:$H$28,'Base CDI'!$I$4:$I$29,S2801,"Cubic","Extrapolate=Linear","MultiX=Average","Skip=True","Sort=True")</f>
        <v>13.508042458096407</v>
      </c>
    </row>
    <row r="2802" spans="16:21" x14ac:dyDescent="0.25">
      <c r="P2802" s="10">
        <v>38583</v>
      </c>
      <c r="Q2802">
        <v>13.216010000000001</v>
      </c>
      <c r="S2802" s="42">
        <f t="shared" ca="1" si="49"/>
        <v>48822</v>
      </c>
      <c r="T2802" s="43">
        <f ca="1">_xll.BInterpol('Base CDI'!$H$4:$H$28,'Base CDI'!$J$4:$J$29,S2802,"Cubic","Extrapolate=Linear","MultiX=Average","Skip=True","Sort=True")</f>
        <v>13.500235151558755</v>
      </c>
      <c r="U2802" s="43">
        <f ca="1">_xll.BInterpol('Base CDI'!$H$4:$H$28,'Base CDI'!$I$4:$I$29,S2802,"Cubic","Extrapolate=Linear","MultiX=Average","Skip=True","Sort=True")</f>
        <v>13.508111726109075</v>
      </c>
    </row>
    <row r="2803" spans="16:21" x14ac:dyDescent="0.25">
      <c r="P2803" s="10">
        <v>38586</v>
      </c>
      <c r="Q2803">
        <v>13.22542</v>
      </c>
      <c r="S2803" s="42">
        <f t="shared" ca="1" si="49"/>
        <v>48823</v>
      </c>
      <c r="T2803" s="43">
        <f ca="1">_xll.BInterpol('Base CDI'!$H$4:$H$28,'Base CDI'!$J$4:$J$29,S2803,"Cubic","Extrapolate=Linear","MultiX=Average","Skip=True","Sort=True")</f>
        <v>13.500291757245829</v>
      </c>
      <c r="U2803" s="43">
        <f ca="1">_xll.BInterpol('Base CDI'!$H$4:$H$28,'Base CDI'!$I$4:$I$29,S2803,"Cubic","Extrapolate=Linear","MultiX=Average","Skip=True","Sort=True")</f>
        <v>13.508180795836422</v>
      </c>
    </row>
    <row r="2804" spans="16:21" x14ac:dyDescent="0.25">
      <c r="P2804" s="10">
        <v>38587</v>
      </c>
      <c r="Q2804">
        <v>13.23485</v>
      </c>
      <c r="S2804" s="42">
        <f t="shared" ca="1" si="49"/>
        <v>48824</v>
      </c>
      <c r="T2804" s="43">
        <f ca="1">_xll.BInterpol('Base CDI'!$H$4:$H$28,'Base CDI'!$J$4:$J$29,S2804,"Cubic","Extrapolate=Linear","MultiX=Average","Skip=True","Sort=True")</f>
        <v>13.500348136382295</v>
      </c>
      <c r="U2804" s="43">
        <f ca="1">_xll.BInterpol('Base CDI'!$H$4:$H$28,'Base CDI'!$I$4:$I$29,S2804,"Cubic","Extrapolate=Linear","MultiX=Average","Skip=True","Sort=True")</f>
        <v>13.508249667625932</v>
      </c>
    </row>
    <row r="2805" spans="16:21" x14ac:dyDescent="0.25">
      <c r="P2805" s="10">
        <v>38588</v>
      </c>
      <c r="Q2805">
        <v>13.24428</v>
      </c>
      <c r="S2805" s="42">
        <f t="shared" ca="1" si="49"/>
        <v>48825</v>
      </c>
      <c r="T2805" s="43">
        <f ca="1">_xll.BInterpol('Base CDI'!$H$4:$H$28,'Base CDI'!$J$4:$J$29,S2805,"Cubic","Extrapolate=Linear","MultiX=Average","Skip=True","Sort=True")</f>
        <v>13.500404289438793</v>
      </c>
      <c r="U2805" s="43">
        <f ca="1">_xll.BInterpol('Base CDI'!$H$4:$H$28,'Base CDI'!$I$4:$I$29,S2805,"Cubic","Extrapolate=Linear","MultiX=Average","Skip=True","Sort=True")</f>
        <v>13.508318341825083</v>
      </c>
    </row>
    <row r="2806" spans="16:21" x14ac:dyDescent="0.25">
      <c r="P2806" s="10">
        <v>38589</v>
      </c>
      <c r="Q2806">
        <v>13.25372</v>
      </c>
      <c r="S2806" s="42">
        <f t="shared" ca="1" si="49"/>
        <v>48826</v>
      </c>
      <c r="T2806" s="43">
        <f ca="1">_xll.BInterpol('Base CDI'!$H$4:$H$28,'Base CDI'!$J$4:$J$29,S2806,"Cubic","Extrapolate=Linear","MultiX=Average","Skip=True","Sort=True")</f>
        <v>13.500460216885958</v>
      </c>
      <c r="U2806" s="43">
        <f ca="1">_xll.BInterpol('Base CDI'!$H$4:$H$28,'Base CDI'!$I$4:$I$29,S2806,"Cubic","Extrapolate=Linear","MultiX=Average","Skip=True","Sort=True")</f>
        <v>13.508386818781354</v>
      </c>
    </row>
    <row r="2807" spans="16:21" x14ac:dyDescent="0.25">
      <c r="P2807" s="10">
        <v>38590</v>
      </c>
      <c r="Q2807">
        <v>13.263170000000001</v>
      </c>
      <c r="S2807" s="42">
        <f t="shared" ca="1" si="49"/>
        <v>48827</v>
      </c>
      <c r="T2807" s="43">
        <f ca="1">_xll.BInterpol('Base CDI'!$H$4:$H$28,'Base CDI'!$J$4:$J$29,S2807,"Cubic","Extrapolate=Linear","MultiX=Average","Skip=True","Sort=True")</f>
        <v>13.500515919194433</v>
      </c>
      <c r="U2807" s="43">
        <f ca="1">_xll.BInterpol('Base CDI'!$H$4:$H$28,'Base CDI'!$I$4:$I$29,S2807,"Cubic","Extrapolate=Linear","MultiX=Average","Skip=True","Sort=True")</f>
        <v>13.508455098842227</v>
      </c>
    </row>
    <row r="2808" spans="16:21" x14ac:dyDescent="0.25">
      <c r="P2808" s="10">
        <v>38593</v>
      </c>
      <c r="Q2808">
        <v>13.27262</v>
      </c>
      <c r="S2808" s="42">
        <f t="shared" ca="1" si="49"/>
        <v>48828</v>
      </c>
      <c r="T2808" s="43">
        <f ca="1">_xll.BInterpol('Base CDI'!$H$4:$H$28,'Base CDI'!$J$4:$J$29,S2808,"Cubic","Extrapolate=Linear","MultiX=Average","Skip=True","Sort=True")</f>
        <v>13.500571396834854</v>
      </c>
      <c r="U2808" s="43">
        <f ca="1">_xll.BInterpol('Base CDI'!$H$4:$H$28,'Base CDI'!$I$4:$I$29,S2808,"Cubic","Extrapolate=Linear","MultiX=Average","Skip=True","Sort=True")</f>
        <v>13.50852318235518</v>
      </c>
    </row>
    <row r="2809" spans="16:21" x14ac:dyDescent="0.25">
      <c r="P2809" s="10">
        <v>38594</v>
      </c>
      <c r="Q2809">
        <v>13.28209</v>
      </c>
      <c r="S2809" s="42">
        <f t="shared" ca="1" si="49"/>
        <v>48829</v>
      </c>
      <c r="T2809" s="43">
        <f ca="1">_xll.BInterpol('Base CDI'!$H$4:$H$28,'Base CDI'!$J$4:$J$29,S2809,"Cubic","Extrapolate=Linear","MultiX=Average","Skip=True","Sort=True")</f>
        <v>13.50062665027786</v>
      </c>
      <c r="U2809" s="43">
        <f ca="1">_xll.BInterpol('Base CDI'!$H$4:$H$28,'Base CDI'!$I$4:$I$29,S2809,"Cubic","Extrapolate=Linear","MultiX=Average","Skip=True","Sort=True")</f>
        <v>13.508591069667695</v>
      </c>
    </row>
    <row r="2810" spans="16:21" x14ac:dyDescent="0.25">
      <c r="P2810" s="10">
        <v>38595</v>
      </c>
      <c r="Q2810">
        <v>13.29156</v>
      </c>
      <c r="S2810" s="42">
        <f t="shared" ca="1" si="49"/>
        <v>48830</v>
      </c>
      <c r="T2810" s="43">
        <f ca="1">_xll.BInterpol('Base CDI'!$H$4:$H$28,'Base CDI'!$J$4:$J$29,S2810,"Cubic","Extrapolate=Linear","MultiX=Average","Skip=True","Sort=True")</f>
        <v>13.50068167999409</v>
      </c>
      <c r="U2810" s="43">
        <f ca="1">_xll.BInterpol('Base CDI'!$H$4:$H$28,'Base CDI'!$I$4:$I$29,S2810,"Cubic","Extrapolate=Linear","MultiX=Average","Skip=True","Sort=True")</f>
        <v>13.508658761127251</v>
      </c>
    </row>
    <row r="2811" spans="16:21" x14ac:dyDescent="0.25">
      <c r="P2811" s="10">
        <v>38596</v>
      </c>
      <c r="Q2811">
        <v>13.30105</v>
      </c>
      <c r="S2811" s="42">
        <f t="shared" ca="1" si="49"/>
        <v>48831</v>
      </c>
      <c r="T2811" s="43">
        <f ca="1">_xll.BInterpol('Base CDI'!$H$4:$H$28,'Base CDI'!$J$4:$J$29,S2811,"Cubic","Extrapolate=Linear","MultiX=Average","Skip=True","Sort=True")</f>
        <v>13.50073648645418</v>
      </c>
      <c r="U2811" s="43">
        <f ca="1">_xll.BInterpol('Base CDI'!$H$4:$H$28,'Base CDI'!$I$4:$I$29,S2811,"Cubic","Extrapolate=Linear","MultiX=Average","Skip=True","Sort=True")</f>
        <v>13.508726257081328</v>
      </c>
    </row>
    <row r="2812" spans="16:21" x14ac:dyDescent="0.25">
      <c r="P2812" s="10">
        <v>38597</v>
      </c>
      <c r="Q2812">
        <v>13.310560000000001</v>
      </c>
      <c r="S2812" s="42">
        <f t="shared" ca="1" si="49"/>
        <v>48832</v>
      </c>
      <c r="T2812" s="43">
        <f ca="1">_xll.BInterpol('Base CDI'!$H$4:$H$28,'Base CDI'!$J$4:$J$29,S2812,"Cubic","Extrapolate=Linear","MultiX=Average","Skip=True","Sort=True")</f>
        <v>13.500791070128772</v>
      </c>
      <c r="U2812" s="43">
        <f ca="1">_xll.BInterpol('Base CDI'!$H$4:$H$28,'Base CDI'!$I$4:$I$29,S2812,"Cubic","Extrapolate=Linear","MultiX=Average","Skip=True","Sort=True")</f>
        <v>13.508793557877407</v>
      </c>
    </row>
    <row r="2813" spans="16:21" x14ac:dyDescent="0.25">
      <c r="P2813" s="10">
        <v>38600</v>
      </c>
      <c r="Q2813">
        <v>13.320069999999999</v>
      </c>
      <c r="S2813" s="42">
        <f t="shared" ca="1" si="49"/>
        <v>48833</v>
      </c>
      <c r="T2813" s="43">
        <f ca="1">_xll.BInterpol('Base CDI'!$H$4:$H$28,'Base CDI'!$J$4:$J$29,S2813,"Cubic","Extrapolate=Linear","MultiX=Average","Skip=True","Sort=True")</f>
        <v>13.500845431488502</v>
      </c>
      <c r="U2813" s="43">
        <f ca="1">_xll.BInterpol('Base CDI'!$H$4:$H$28,'Base CDI'!$I$4:$I$29,S2813,"Cubic","Extrapolate=Linear","MultiX=Average","Skip=True","Sort=True")</f>
        <v>13.508860663862967</v>
      </c>
    </row>
    <row r="2814" spans="16:21" x14ac:dyDescent="0.25">
      <c r="P2814" s="10">
        <v>38601</v>
      </c>
      <c r="Q2814">
        <v>13.32959</v>
      </c>
      <c r="S2814" s="42">
        <f t="shared" ca="1" si="49"/>
        <v>48834</v>
      </c>
      <c r="T2814" s="43">
        <f ca="1">_xll.BInterpol('Base CDI'!$H$4:$H$28,'Base CDI'!$J$4:$J$29,S2814,"Cubic","Extrapolate=Linear","MultiX=Average","Skip=True","Sort=True")</f>
        <v>13.500899571004009</v>
      </c>
      <c r="U2814" s="43">
        <f ca="1">_xll.BInterpol('Base CDI'!$H$4:$H$28,'Base CDI'!$I$4:$I$29,S2814,"Cubic","Extrapolate=Linear","MultiX=Average","Skip=True","Sort=True")</f>
        <v>13.508927575385488</v>
      </c>
    </row>
    <row r="2815" spans="16:21" x14ac:dyDescent="0.25">
      <c r="P2815" s="10">
        <v>38603</v>
      </c>
      <c r="Q2815">
        <v>13.3391</v>
      </c>
      <c r="S2815" s="42">
        <f t="shared" ca="1" si="49"/>
        <v>48835</v>
      </c>
      <c r="T2815" s="43">
        <f ca="1">_xll.BInterpol('Base CDI'!$H$4:$H$28,'Base CDI'!$J$4:$J$29,S2815,"Cubic","Extrapolate=Linear","MultiX=Average","Skip=True","Sort=True")</f>
        <v>13.500953489145934</v>
      </c>
      <c r="U2815" s="43">
        <f ca="1">_xll.BInterpol('Base CDI'!$H$4:$H$28,'Base CDI'!$I$4:$I$29,S2815,"Cubic","Extrapolate=Linear","MultiX=Average","Skip=True","Sort=True")</f>
        <v>13.508994292792451</v>
      </c>
    </row>
    <row r="2816" spans="16:21" x14ac:dyDescent="0.25">
      <c r="P2816" s="10">
        <v>38604</v>
      </c>
      <c r="Q2816">
        <v>13.34862</v>
      </c>
      <c r="S2816" s="42">
        <f t="shared" ca="1" si="49"/>
        <v>48836</v>
      </c>
      <c r="T2816" s="43">
        <f ca="1">_xll.BInterpol('Base CDI'!$H$4:$H$28,'Base CDI'!$J$4:$J$29,S2816,"Cubic","Extrapolate=Linear","MultiX=Average","Skip=True","Sort=True")</f>
        <v>13.501007186384911</v>
      </c>
      <c r="U2816" s="43">
        <f ca="1">_xll.BInterpol('Base CDI'!$H$4:$H$28,'Base CDI'!$I$4:$I$29,S2816,"Cubic","Extrapolate=Linear","MultiX=Average","Skip=True","Sort=True")</f>
        <v>13.509060816431335</v>
      </c>
    </row>
    <row r="2817" spans="16:21" x14ac:dyDescent="0.25">
      <c r="P2817" s="10">
        <v>38607</v>
      </c>
      <c r="Q2817">
        <v>13.35815</v>
      </c>
      <c r="S2817" s="42">
        <f t="shared" ca="1" si="49"/>
        <v>48837</v>
      </c>
      <c r="T2817" s="43">
        <f ca="1">_xll.BInterpol('Base CDI'!$H$4:$H$28,'Base CDI'!$J$4:$J$29,S2817,"Cubic","Extrapolate=Linear","MultiX=Average","Skip=True","Sort=True")</f>
        <v>13.501060663191581</v>
      </c>
      <c r="U2817" s="43">
        <f ca="1">_xll.BInterpol('Base CDI'!$H$4:$H$28,'Base CDI'!$I$4:$I$29,S2817,"Cubic","Extrapolate=Linear","MultiX=Average","Skip=True","Sort=True")</f>
        <v>13.509127146649622</v>
      </c>
    </row>
    <row r="2818" spans="16:21" x14ac:dyDescent="0.25">
      <c r="P2818" s="10">
        <v>38608</v>
      </c>
      <c r="Q2818">
        <v>13.36768</v>
      </c>
      <c r="S2818" s="42">
        <f t="shared" ca="1" si="49"/>
        <v>48838</v>
      </c>
      <c r="T2818" s="43">
        <f ca="1">_xll.BInterpol('Base CDI'!$H$4:$H$28,'Base CDI'!$J$4:$J$29,S2818,"Cubic","Extrapolate=Linear","MultiX=Average","Skip=True","Sort=True")</f>
        <v>13.501113920036582</v>
      </c>
      <c r="U2818" s="43">
        <f ca="1">_xll.BInterpol('Base CDI'!$H$4:$H$28,'Base CDI'!$I$4:$I$29,S2818,"Cubic","Extrapolate=Linear","MultiX=Average","Skip=True","Sort=True")</f>
        <v>13.509193283794788</v>
      </c>
    </row>
    <row r="2819" spans="16:21" x14ac:dyDescent="0.25">
      <c r="P2819" s="10">
        <v>38609</v>
      </c>
      <c r="Q2819">
        <v>13.377219999999999</v>
      </c>
      <c r="S2819" s="42">
        <f t="shared" ca="1" si="49"/>
        <v>48839</v>
      </c>
      <c r="T2819" s="43">
        <f ca="1">_xll.BInterpol('Base CDI'!$H$4:$H$28,'Base CDI'!$J$4:$J$29,S2819,"Cubic","Extrapolate=Linear","MultiX=Average","Skip=True","Sort=True")</f>
        <v>13.501166957390554</v>
      </c>
      <c r="U2819" s="43">
        <f ca="1">_xll.BInterpol('Base CDI'!$H$4:$H$28,'Base CDI'!$I$4:$I$29,S2819,"Cubic","Extrapolate=Linear","MultiX=Average","Skip=True","Sort=True")</f>
        <v>13.509259228214317</v>
      </c>
    </row>
    <row r="2820" spans="16:21" x14ac:dyDescent="0.25">
      <c r="P2820" s="10">
        <v>38610</v>
      </c>
      <c r="Q2820">
        <v>13.386760000000001</v>
      </c>
      <c r="S2820" s="42">
        <f t="shared" ca="1" si="49"/>
        <v>48840</v>
      </c>
      <c r="T2820" s="43">
        <f ca="1">_xll.BInterpol('Base CDI'!$H$4:$H$28,'Base CDI'!$J$4:$J$29,S2820,"Cubic","Extrapolate=Linear","MultiX=Average","Skip=True","Sort=True")</f>
        <v>13.501219775724135</v>
      </c>
      <c r="U2820" s="43">
        <f ca="1">_xll.BInterpol('Base CDI'!$H$4:$H$28,'Base CDI'!$I$4:$I$29,S2820,"Cubic","Extrapolate=Linear","MultiX=Average","Skip=True","Sort=True")</f>
        <v>13.509324980255688</v>
      </c>
    </row>
    <row r="2821" spans="16:21" x14ac:dyDescent="0.25">
      <c r="P2821" s="10">
        <v>38611</v>
      </c>
      <c r="Q2821">
        <v>13.39621</v>
      </c>
      <c r="S2821" s="42">
        <f t="shared" ca="1" si="49"/>
        <v>48841</v>
      </c>
      <c r="T2821" s="43">
        <f ca="1">_xll.BInterpol('Base CDI'!$H$4:$H$28,'Base CDI'!$J$4:$J$29,S2821,"Cubic","Extrapolate=Linear","MultiX=Average","Skip=True","Sort=True")</f>
        <v>13.501272375507961</v>
      </c>
      <c r="U2821" s="43">
        <f ca="1">_xll.BInterpol('Base CDI'!$H$4:$H$28,'Base CDI'!$I$4:$I$29,S2821,"Cubic","Extrapolate=Linear","MultiX=Average","Skip=True","Sort=True")</f>
        <v>13.509390540266381</v>
      </c>
    </row>
    <row r="2822" spans="16:21" x14ac:dyDescent="0.25">
      <c r="P2822" s="10">
        <v>38614</v>
      </c>
      <c r="Q2822">
        <v>13.405670000000001</v>
      </c>
      <c r="S2822" s="42">
        <f t="shared" ca="1" si="49"/>
        <v>48842</v>
      </c>
      <c r="T2822" s="43">
        <f ca="1">_xll.BInterpol('Base CDI'!$H$4:$H$28,'Base CDI'!$J$4:$J$29,S2822,"Cubic","Extrapolate=Linear","MultiX=Average","Skip=True","Sort=True")</f>
        <v>13.501324757212672</v>
      </c>
      <c r="U2822" s="43">
        <f ca="1">_xll.BInterpol('Base CDI'!$H$4:$H$28,'Base CDI'!$I$4:$I$29,S2822,"Cubic","Extrapolate=Linear","MultiX=Average","Skip=True","Sort=True")</f>
        <v>13.509455908593873</v>
      </c>
    </row>
    <row r="2823" spans="16:21" x14ac:dyDescent="0.25">
      <c r="P2823" s="10">
        <v>38615</v>
      </c>
      <c r="Q2823">
        <v>13.41513</v>
      </c>
      <c r="S2823" s="42">
        <f t="shared" ca="1" si="49"/>
        <v>48843</v>
      </c>
      <c r="T2823" s="43">
        <f ca="1">_xll.BInterpol('Base CDI'!$H$4:$H$28,'Base CDI'!$J$4:$J$29,S2823,"Cubic","Extrapolate=Linear","MultiX=Average","Skip=True","Sort=True")</f>
        <v>13.501376921308907</v>
      </c>
      <c r="U2823" s="43">
        <f ca="1">_xll.BInterpol('Base CDI'!$H$4:$H$28,'Base CDI'!$I$4:$I$29,S2823,"Cubic","Extrapolate=Linear","MultiX=Average","Skip=True","Sort=True")</f>
        <v>13.50952108558565</v>
      </c>
    </row>
    <row r="2824" spans="16:21" x14ac:dyDescent="0.25">
      <c r="P2824" s="10">
        <v>38616</v>
      </c>
      <c r="Q2824">
        <v>13.42459</v>
      </c>
      <c r="S2824" s="42">
        <f t="shared" ca="1" si="49"/>
        <v>48844</v>
      </c>
      <c r="T2824" s="43">
        <f ca="1">_xll.BInterpol('Base CDI'!$H$4:$H$28,'Base CDI'!$J$4:$J$29,S2824,"Cubic","Extrapolate=Linear","MultiX=Average","Skip=True","Sort=True")</f>
        <v>13.501428868267304</v>
      </c>
      <c r="U2824" s="43">
        <f ca="1">_xll.BInterpol('Base CDI'!$H$4:$H$28,'Base CDI'!$I$4:$I$29,S2824,"Cubic","Extrapolate=Linear","MultiX=Average","Skip=True","Sort=True")</f>
        <v>13.509586071589187</v>
      </c>
    </row>
    <row r="2825" spans="16:21" x14ac:dyDescent="0.25">
      <c r="P2825" s="10">
        <v>38617</v>
      </c>
      <c r="Q2825">
        <v>13.434049999999999</v>
      </c>
      <c r="S2825" s="42">
        <f t="shared" ca="1" si="49"/>
        <v>48845</v>
      </c>
      <c r="T2825" s="43">
        <f ca="1">_xll.BInterpol('Base CDI'!$H$4:$H$28,'Base CDI'!$J$4:$J$29,S2825,"Cubic","Extrapolate=Linear","MultiX=Average","Skip=True","Sort=True")</f>
        <v>13.501480598558501</v>
      </c>
      <c r="U2825" s="43">
        <f ca="1">_xll.BInterpol('Base CDI'!$H$4:$H$28,'Base CDI'!$I$4:$I$29,S2825,"Cubic","Extrapolate=Linear","MultiX=Average","Skip=True","Sort=True")</f>
        <v>13.509650866951965</v>
      </c>
    </row>
    <row r="2826" spans="16:21" x14ac:dyDescent="0.25">
      <c r="P2826" s="10">
        <v>38618</v>
      </c>
      <c r="Q2826">
        <v>13.443519999999999</v>
      </c>
      <c r="S2826" s="42">
        <f t="shared" ca="1" si="49"/>
        <v>48846</v>
      </c>
      <c r="T2826" s="43">
        <f ca="1">_xll.BInterpol('Base CDI'!$H$4:$H$28,'Base CDI'!$J$4:$J$29,S2826,"Cubic","Extrapolate=Linear","MultiX=Average","Skip=True","Sort=True")</f>
        <v>13.501532112653138</v>
      </c>
      <c r="U2826" s="43">
        <f ca="1">_xll.BInterpol('Base CDI'!$H$4:$H$28,'Base CDI'!$I$4:$I$29,S2826,"Cubic","Extrapolate=Linear","MultiX=Average","Skip=True","Sort=True")</f>
        <v>13.509715472021467</v>
      </c>
    </row>
    <row r="2827" spans="16:21" x14ac:dyDescent="0.25">
      <c r="P2827" s="10">
        <v>38621</v>
      </c>
      <c r="Q2827">
        <v>13.45299</v>
      </c>
      <c r="S2827" s="42">
        <f t="shared" ref="S2827:S2890" ca="1" si="50">S2826+1</f>
        <v>48847</v>
      </c>
      <c r="T2827" s="43">
        <f ca="1">_xll.BInterpol('Base CDI'!$H$4:$H$28,'Base CDI'!$J$4:$J$29,S2827,"Cubic","Extrapolate=Linear","MultiX=Average","Skip=True","Sort=True")</f>
        <v>13.501583411021853</v>
      </c>
      <c r="U2827" s="43">
        <f ca="1">_xll.BInterpol('Base CDI'!$H$4:$H$28,'Base CDI'!$I$4:$I$29,S2827,"Cubic","Extrapolate=Linear","MultiX=Average","Skip=True","Sort=True")</f>
        <v>13.50977988714517</v>
      </c>
    </row>
    <row r="2828" spans="16:21" x14ac:dyDescent="0.25">
      <c r="P2828" s="10">
        <v>38622</v>
      </c>
      <c r="Q2828">
        <v>13.462479999999999</v>
      </c>
      <c r="S2828" s="42">
        <f t="shared" ca="1" si="50"/>
        <v>48848</v>
      </c>
      <c r="T2828" s="43">
        <f ca="1">_xll.BInterpol('Base CDI'!$H$4:$H$28,'Base CDI'!$J$4:$J$29,S2828,"Cubic","Extrapolate=Linear","MultiX=Average","Skip=True","Sort=True")</f>
        <v>13.501634494135283</v>
      </c>
      <c r="U2828" s="43">
        <f ca="1">_xll.BInterpol('Base CDI'!$H$4:$H$28,'Base CDI'!$I$4:$I$29,S2828,"Cubic","Extrapolate=Linear","MultiX=Average","Skip=True","Sort=True")</f>
        <v>13.509844112670555</v>
      </c>
    </row>
    <row r="2829" spans="16:21" x14ac:dyDescent="0.25">
      <c r="P2829" s="10">
        <v>38623</v>
      </c>
      <c r="Q2829">
        <v>13.471970000000001</v>
      </c>
      <c r="S2829" s="42">
        <f t="shared" ca="1" si="50"/>
        <v>48849</v>
      </c>
      <c r="T2829" s="43">
        <f ca="1">_xll.BInterpol('Base CDI'!$H$4:$H$28,'Base CDI'!$J$4:$J$29,S2829,"Cubic","Extrapolate=Linear","MultiX=Average","Skip=True","Sort=True")</f>
        <v>13.501685362464068</v>
      </c>
      <c r="U2829" s="43">
        <f ca="1">_xll.BInterpol('Base CDI'!$H$4:$H$28,'Base CDI'!$I$4:$I$29,S2829,"Cubic","Extrapolate=Linear","MultiX=Average","Skip=True","Sort=True")</f>
        <v>13.509908148945101</v>
      </c>
    </row>
    <row r="2830" spans="16:21" x14ac:dyDescent="0.25">
      <c r="P2830" s="10">
        <v>38624</v>
      </c>
      <c r="Q2830">
        <v>13.48147</v>
      </c>
      <c r="S2830" s="42">
        <f t="shared" ca="1" si="50"/>
        <v>48850</v>
      </c>
      <c r="T2830" s="43">
        <f ca="1">_xll.BInterpol('Base CDI'!$H$4:$H$28,'Base CDI'!$J$4:$J$29,S2830,"Cubic","Extrapolate=Linear","MultiX=Average","Skip=True","Sort=True")</f>
        <v>13.501736016478844</v>
      </c>
      <c r="U2830" s="43">
        <f ca="1">_xll.BInterpol('Base CDI'!$H$4:$H$28,'Base CDI'!$I$4:$I$29,S2830,"Cubic","Extrapolate=Linear","MultiX=Average","Skip=True","Sort=True")</f>
        <v>13.50997199631629</v>
      </c>
    </row>
    <row r="2831" spans="16:21" x14ac:dyDescent="0.25">
      <c r="P2831" s="10">
        <v>38625</v>
      </c>
      <c r="Q2831">
        <v>13.49098</v>
      </c>
      <c r="S2831" s="42">
        <f t="shared" ca="1" si="50"/>
        <v>48851</v>
      </c>
      <c r="T2831" s="43">
        <f ca="1">_xll.BInterpol('Base CDI'!$H$4:$H$28,'Base CDI'!$J$4:$J$29,S2831,"Cubic","Extrapolate=Linear","MultiX=Average","Skip=True","Sort=True")</f>
        <v>13.501786456650255</v>
      </c>
      <c r="U2831" s="43">
        <f ca="1">_xll.BInterpol('Base CDI'!$H$4:$H$28,'Base CDI'!$I$4:$I$29,S2831,"Cubic","Extrapolate=Linear","MultiX=Average","Skip=True","Sort=True")</f>
        <v>13.510035655131601</v>
      </c>
    </row>
    <row r="2832" spans="16:21" x14ac:dyDescent="0.25">
      <c r="P2832" s="10">
        <v>38628</v>
      </c>
      <c r="Q2832">
        <v>13.500529999999999</v>
      </c>
      <c r="S2832" s="42">
        <f t="shared" ca="1" si="50"/>
        <v>48852</v>
      </c>
      <c r="T2832" s="43">
        <f ca="1">_xll.BInterpol('Base CDI'!$H$4:$H$28,'Base CDI'!$J$4:$J$29,S2832,"Cubic","Extrapolate=Linear","MultiX=Average","Skip=True","Sort=True")</f>
        <v>13.501836683448934</v>
      </c>
      <c r="U2832" s="43">
        <f ca="1">_xll.BInterpol('Base CDI'!$H$4:$H$28,'Base CDI'!$I$4:$I$29,S2832,"Cubic","Extrapolate=Linear","MultiX=Average","Skip=True","Sort=True")</f>
        <v>13.510099125738515</v>
      </c>
    </row>
    <row r="2833" spans="16:21" x14ac:dyDescent="0.25">
      <c r="P2833" s="10">
        <v>38629</v>
      </c>
      <c r="Q2833">
        <v>13.510059999999999</v>
      </c>
      <c r="S2833" s="42">
        <f t="shared" ca="1" si="50"/>
        <v>48853</v>
      </c>
      <c r="T2833" s="43">
        <f ca="1">_xll.BInterpol('Base CDI'!$H$4:$H$28,'Base CDI'!$J$4:$J$29,S2833,"Cubic","Extrapolate=Linear","MultiX=Average","Skip=True","Sort=True")</f>
        <v>13.501886697345521</v>
      </c>
      <c r="U2833" s="43">
        <f ca="1">_xll.BInterpol('Base CDI'!$H$4:$H$28,'Base CDI'!$I$4:$I$29,S2833,"Cubic","Extrapolate=Linear","MultiX=Average","Skip=True","Sort=True")</f>
        <v>13.51016240848451</v>
      </c>
    </row>
    <row r="2834" spans="16:21" x14ac:dyDescent="0.25">
      <c r="P2834" s="10">
        <v>38630</v>
      </c>
      <c r="Q2834">
        <v>13.519579999999999</v>
      </c>
      <c r="S2834" s="42">
        <f t="shared" ca="1" si="50"/>
        <v>48854</v>
      </c>
      <c r="T2834" s="43">
        <f ca="1">_xll.BInterpol('Base CDI'!$H$4:$H$28,'Base CDI'!$J$4:$J$29,S2834,"Cubic","Extrapolate=Linear","MultiX=Average","Skip=True","Sort=True")</f>
        <v>13.501936498810656</v>
      </c>
      <c r="U2834" s="43">
        <f ca="1">_xll.BInterpol('Base CDI'!$H$4:$H$28,'Base CDI'!$I$4:$I$29,S2834,"Cubic","Extrapolate=Linear","MultiX=Average","Skip=True","Sort=True")</f>
        <v>13.510225503717066</v>
      </c>
    </row>
    <row r="2835" spans="16:21" x14ac:dyDescent="0.25">
      <c r="P2835" s="10">
        <v>38631</v>
      </c>
      <c r="Q2835">
        <v>13.529109999999999</v>
      </c>
      <c r="S2835" s="42">
        <f t="shared" ca="1" si="50"/>
        <v>48855</v>
      </c>
      <c r="T2835" s="43">
        <f ca="1">_xll.BInterpol('Base CDI'!$H$4:$H$28,'Base CDI'!$J$4:$J$29,S2835,"Cubic","Extrapolate=Linear","MultiX=Average","Skip=True","Sort=True")</f>
        <v>13.501986088314975</v>
      </c>
      <c r="U2835" s="43">
        <f ca="1">_xll.BInterpol('Base CDI'!$H$4:$H$28,'Base CDI'!$I$4:$I$29,S2835,"Cubic","Extrapolate=Linear","MultiX=Average","Skip=True","Sort=True")</f>
        <v>13.510288411783668</v>
      </c>
    </row>
    <row r="2836" spans="16:21" x14ac:dyDescent="0.25">
      <c r="P2836" s="10">
        <v>38632</v>
      </c>
      <c r="Q2836">
        <v>13.538629999999999</v>
      </c>
      <c r="S2836" s="42">
        <f t="shared" ca="1" si="50"/>
        <v>48856</v>
      </c>
      <c r="T2836" s="43">
        <f ca="1">_xll.BInterpol('Base CDI'!$H$4:$H$28,'Base CDI'!$J$4:$J$29,S2836,"Cubic","Extrapolate=Linear","MultiX=Average","Skip=True","Sort=True")</f>
        <v>13.502035466329119</v>
      </c>
      <c r="U2836" s="43">
        <f ca="1">_xll.BInterpol('Base CDI'!$H$4:$H$28,'Base CDI'!$I$4:$I$29,S2836,"Cubic","Extrapolate=Linear","MultiX=Average","Skip=True","Sort=True")</f>
        <v>13.510351133031788</v>
      </c>
    </row>
    <row r="2837" spans="16:21" x14ac:dyDescent="0.25">
      <c r="P2837" s="10">
        <v>38635</v>
      </c>
      <c r="Q2837">
        <v>13.548159999999999</v>
      </c>
      <c r="S2837" s="42">
        <f t="shared" ca="1" si="50"/>
        <v>48857</v>
      </c>
      <c r="T2837" s="43">
        <f ca="1">_xll.BInterpol('Base CDI'!$H$4:$H$28,'Base CDI'!$J$4:$J$29,S2837,"Cubic","Extrapolate=Linear","MultiX=Average","Skip=True","Sort=True")</f>
        <v>13.502084633323724</v>
      </c>
      <c r="U2837" s="43">
        <f ca="1">_xll.BInterpol('Base CDI'!$H$4:$H$28,'Base CDI'!$I$4:$I$29,S2837,"Cubic","Extrapolate=Linear","MultiX=Average","Skip=True","Sort=True")</f>
        <v>13.510413667808914</v>
      </c>
    </row>
    <row r="2838" spans="16:21" x14ac:dyDescent="0.25">
      <c r="P2838" s="10">
        <v>38636</v>
      </c>
      <c r="Q2838">
        <v>13.557700000000001</v>
      </c>
      <c r="S2838" s="42">
        <f t="shared" ca="1" si="50"/>
        <v>48858</v>
      </c>
      <c r="T2838" s="43">
        <f ca="1">_xll.BInterpol('Base CDI'!$H$4:$H$28,'Base CDI'!$J$4:$J$29,S2838,"Cubic","Extrapolate=Linear","MultiX=Average","Skip=True","Sort=True")</f>
        <v>13.502133589769432</v>
      </c>
      <c r="U2838" s="43">
        <f ca="1">_xll.BInterpol('Base CDI'!$H$4:$H$28,'Base CDI'!$I$4:$I$29,S2838,"Cubic","Extrapolate=Linear","MultiX=Average","Skip=True","Sort=True")</f>
        <v>13.510476016462521</v>
      </c>
    </row>
    <row r="2839" spans="16:21" x14ac:dyDescent="0.25">
      <c r="P2839" s="10">
        <v>38638</v>
      </c>
      <c r="Q2839">
        <v>13.56725</v>
      </c>
      <c r="S2839" s="42">
        <f t="shared" ca="1" si="50"/>
        <v>48859</v>
      </c>
      <c r="T2839" s="43">
        <f ca="1">_xll.BInterpol('Base CDI'!$H$4:$H$28,'Base CDI'!$J$4:$J$29,S2839,"Cubic","Extrapolate=Linear","MultiX=Average","Skip=True","Sort=True")</f>
        <v>13.502182336136878</v>
      </c>
      <c r="U2839" s="43">
        <f ca="1">_xll.BInterpol('Base CDI'!$H$4:$H$28,'Base CDI'!$I$4:$I$29,S2839,"Cubic","Extrapolate=Linear","MultiX=Average","Skip=True","Sort=True")</f>
        <v>13.51053817934009</v>
      </c>
    </row>
    <row r="2840" spans="16:21" x14ac:dyDescent="0.25">
      <c r="P2840" s="10">
        <v>38639</v>
      </c>
      <c r="Q2840">
        <v>13.576790000000001</v>
      </c>
      <c r="S2840" s="42">
        <f t="shared" ca="1" si="50"/>
        <v>48860</v>
      </c>
      <c r="T2840" s="43">
        <f ca="1">_xll.BInterpol('Base CDI'!$H$4:$H$28,'Base CDI'!$J$4:$J$29,S2840,"Cubic","Extrapolate=Linear","MultiX=Average","Skip=True","Sort=True")</f>
        <v>13.502230872896702</v>
      </c>
      <c r="U2840" s="43">
        <f ca="1">_xll.BInterpol('Base CDI'!$H$4:$H$28,'Base CDI'!$I$4:$I$29,S2840,"Cubic","Extrapolate=Linear","MultiX=Average","Skip=True","Sort=True")</f>
        <v>13.510600156789101</v>
      </c>
    </row>
    <row r="2841" spans="16:21" x14ac:dyDescent="0.25">
      <c r="P2841" s="10">
        <v>38642</v>
      </c>
      <c r="Q2841">
        <v>13.58633</v>
      </c>
      <c r="S2841" s="42">
        <f t="shared" ca="1" si="50"/>
        <v>48861</v>
      </c>
      <c r="T2841" s="43">
        <f ca="1">_xll.BInterpol('Base CDI'!$H$4:$H$28,'Base CDI'!$J$4:$J$29,S2841,"Cubic","Extrapolate=Linear","MultiX=Average","Skip=True","Sort=True")</f>
        <v>13.50227920051954</v>
      </c>
      <c r="U2841" s="43">
        <f ca="1">_xll.BInterpol('Base CDI'!$H$4:$H$28,'Base CDI'!$I$4:$I$29,S2841,"Cubic","Extrapolate=Linear","MultiX=Average","Skip=True","Sort=True")</f>
        <v>13.510661949157035</v>
      </c>
    </row>
    <row r="2842" spans="16:21" x14ac:dyDescent="0.25">
      <c r="P2842" s="10">
        <v>38643</v>
      </c>
      <c r="Q2842">
        <v>13.595879999999999</v>
      </c>
      <c r="S2842" s="42">
        <f t="shared" ca="1" si="50"/>
        <v>48862</v>
      </c>
      <c r="T2842" s="43">
        <f ca="1">_xll.BInterpol('Base CDI'!$H$4:$H$28,'Base CDI'!$J$4:$J$29,S2842,"Cubic","Extrapolate=Linear","MultiX=Average","Skip=True","Sort=True")</f>
        <v>13.502327319476036</v>
      </c>
      <c r="U2842" s="43">
        <f ca="1">_xll.BInterpol('Base CDI'!$H$4:$H$28,'Base CDI'!$I$4:$I$29,S2842,"Cubic","Extrapolate=Linear","MultiX=Average","Skip=True","Sort=True")</f>
        <v>13.510723556791371</v>
      </c>
    </row>
    <row r="2843" spans="16:21" x14ac:dyDescent="0.25">
      <c r="P2843" s="10">
        <v>38644</v>
      </c>
      <c r="Q2843">
        <v>13.60543</v>
      </c>
      <c r="S2843" s="42">
        <f t="shared" ca="1" si="50"/>
        <v>48863</v>
      </c>
      <c r="T2843" s="43">
        <f ca="1">_xll.BInterpol('Base CDI'!$H$4:$H$28,'Base CDI'!$J$4:$J$29,S2843,"Cubic","Extrapolate=Linear","MultiX=Average","Skip=True","Sort=True")</f>
        <v>13.502375230236824</v>
      </c>
      <c r="U2843" s="43">
        <f ca="1">_xll.BInterpol('Base CDI'!$H$4:$H$28,'Base CDI'!$I$4:$I$29,S2843,"Cubic","Extrapolate=Linear","MultiX=Average","Skip=True","Sort=True")</f>
        <v>13.51078498003959</v>
      </c>
    </row>
    <row r="2844" spans="16:21" x14ac:dyDescent="0.25">
      <c r="P2844" s="10">
        <v>38645</v>
      </c>
      <c r="Q2844">
        <v>13.615</v>
      </c>
      <c r="S2844" s="42">
        <f t="shared" ca="1" si="50"/>
        <v>48864</v>
      </c>
      <c r="T2844" s="43">
        <f ca="1">_xll.BInterpol('Base CDI'!$H$4:$H$28,'Base CDI'!$J$4:$J$29,S2844,"Cubic","Extrapolate=Linear","MultiX=Average","Skip=True","Sort=True")</f>
        <v>13.502422933272543</v>
      </c>
      <c r="U2844" s="43">
        <f ca="1">_xll.BInterpol('Base CDI'!$H$4:$H$28,'Base CDI'!$I$4:$I$29,S2844,"Cubic","Extrapolate=Linear","MultiX=Average","Skip=True","Sort=True")</f>
        <v>13.510846219249173</v>
      </c>
    </row>
    <row r="2845" spans="16:21" x14ac:dyDescent="0.25">
      <c r="P2845" s="10">
        <v>38646</v>
      </c>
      <c r="Q2845">
        <v>13.62435</v>
      </c>
      <c r="S2845" s="42">
        <f t="shared" ca="1" si="50"/>
        <v>48865</v>
      </c>
      <c r="T2845" s="43">
        <f ca="1">_xll.BInterpol('Base CDI'!$H$4:$H$28,'Base CDI'!$J$4:$J$29,S2845,"Cubic","Extrapolate=Linear","MultiX=Average","Skip=True","Sort=True")</f>
        <v>13.502470429053833</v>
      </c>
      <c r="U2845" s="43">
        <f ca="1">_xll.BInterpol('Base CDI'!$H$4:$H$28,'Base CDI'!$I$4:$I$29,S2845,"Cubic","Extrapolate=Linear","MultiX=Average","Skip=True","Sort=True")</f>
        <v>13.510907274767597</v>
      </c>
    </row>
    <row r="2846" spans="16:21" x14ac:dyDescent="0.25">
      <c r="P2846" s="10">
        <v>38649</v>
      </c>
      <c r="Q2846">
        <v>13.633710000000001</v>
      </c>
      <c r="S2846" s="42">
        <f t="shared" ca="1" si="50"/>
        <v>48866</v>
      </c>
      <c r="T2846" s="43">
        <f ca="1">_xll.BInterpol('Base CDI'!$H$4:$H$28,'Base CDI'!$J$4:$J$29,S2846,"Cubic","Extrapolate=Linear","MultiX=Average","Skip=True","Sort=True")</f>
        <v>13.502517718051331</v>
      </c>
      <c r="U2846" s="43">
        <f ca="1">_xll.BInterpol('Base CDI'!$H$4:$H$28,'Base CDI'!$I$4:$I$29,S2846,"Cubic","Extrapolate=Linear","MultiX=Average","Skip=True","Sort=True")</f>
        <v>13.510968146942345</v>
      </c>
    </row>
    <row r="2847" spans="16:21" x14ac:dyDescent="0.25">
      <c r="P2847" s="10">
        <v>38650</v>
      </c>
      <c r="Q2847">
        <v>13.64307</v>
      </c>
      <c r="S2847" s="42">
        <f t="shared" ca="1" si="50"/>
        <v>48867</v>
      </c>
      <c r="T2847" s="43">
        <f ca="1">_xll.BInterpol('Base CDI'!$H$4:$H$28,'Base CDI'!$J$4:$J$29,S2847,"Cubic","Extrapolate=Linear","MultiX=Average","Skip=True","Sort=True")</f>
        <v>13.502564800735676</v>
      </c>
      <c r="U2847" s="43">
        <f ca="1">_xll.BInterpol('Base CDI'!$H$4:$H$28,'Base CDI'!$I$4:$I$29,S2847,"Cubic","Extrapolate=Linear","MultiX=Average","Skip=True","Sort=True")</f>
        <v>13.511028836120895</v>
      </c>
    </row>
    <row r="2848" spans="16:21" x14ac:dyDescent="0.25">
      <c r="P2848" s="10">
        <v>38651</v>
      </c>
      <c r="Q2848">
        <v>13.65244</v>
      </c>
      <c r="S2848" s="42">
        <f t="shared" ca="1" si="50"/>
        <v>48868</v>
      </c>
      <c r="T2848" s="43">
        <f ca="1">_xll.BInterpol('Base CDI'!$H$4:$H$28,'Base CDI'!$J$4:$J$29,S2848,"Cubic","Extrapolate=Linear","MultiX=Average","Skip=True","Sort=True")</f>
        <v>13.502611677577507</v>
      </c>
      <c r="U2848" s="43">
        <f ca="1">_xll.BInterpol('Base CDI'!$H$4:$H$28,'Base CDI'!$I$4:$I$29,S2848,"Cubic","Extrapolate=Linear","MultiX=Average","Skip=True","Sort=True")</f>
        <v>13.511089342650727</v>
      </c>
    </row>
    <row r="2849" spans="16:21" x14ac:dyDescent="0.25">
      <c r="P2849" s="10">
        <v>38652</v>
      </c>
      <c r="Q2849">
        <v>13.661809999999999</v>
      </c>
      <c r="S2849" s="42">
        <f t="shared" ca="1" si="50"/>
        <v>48869</v>
      </c>
      <c r="T2849" s="43">
        <f ca="1">_xll.BInterpol('Base CDI'!$H$4:$H$28,'Base CDI'!$J$4:$J$29,S2849,"Cubic","Extrapolate=Linear","MultiX=Average","Skip=True","Sort=True")</f>
        <v>13.502658349047463</v>
      </c>
      <c r="U2849" s="43">
        <f ca="1">_xll.BInterpol('Base CDI'!$H$4:$H$28,'Base CDI'!$I$4:$I$29,S2849,"Cubic","Extrapolate=Linear","MultiX=Average","Skip=True","Sort=True")</f>
        <v>13.511149666879323</v>
      </c>
    </row>
    <row r="2850" spans="16:21" x14ac:dyDescent="0.25">
      <c r="P2850" s="10">
        <v>38653</v>
      </c>
      <c r="Q2850">
        <v>13.671189999999999</v>
      </c>
      <c r="S2850" s="42">
        <f t="shared" ca="1" si="50"/>
        <v>48870</v>
      </c>
      <c r="T2850" s="43">
        <f ca="1">_xll.BInterpol('Base CDI'!$H$4:$H$28,'Base CDI'!$J$4:$J$29,S2850,"Cubic","Extrapolate=Linear","MultiX=Average","Skip=True","Sort=True")</f>
        <v>13.50270481561618</v>
      </c>
      <c r="U2850" s="43">
        <f ca="1">_xll.BInterpol('Base CDI'!$H$4:$H$28,'Base CDI'!$I$4:$I$29,S2850,"Cubic","Extrapolate=Linear","MultiX=Average","Skip=True","Sort=True")</f>
        <v>13.511209809154161</v>
      </c>
    </row>
    <row r="2851" spans="16:21" x14ac:dyDescent="0.25">
      <c r="P2851" s="10">
        <v>38656</v>
      </c>
      <c r="Q2851">
        <v>13.680569999999999</v>
      </c>
      <c r="S2851" s="42">
        <f t="shared" ca="1" si="50"/>
        <v>48871</v>
      </c>
      <c r="T2851" s="43">
        <f ca="1">_xll.BInterpol('Base CDI'!$H$4:$H$28,'Base CDI'!$J$4:$J$29,S2851,"Cubic","Extrapolate=Linear","MultiX=Average","Skip=True","Sort=True")</f>
        <v>13.502751077754299</v>
      </c>
      <c r="U2851" s="43">
        <f ca="1">_xll.BInterpol('Base CDI'!$H$4:$H$28,'Base CDI'!$I$4:$I$29,S2851,"Cubic","Extrapolate=Linear","MultiX=Average","Skip=True","Sort=True")</f>
        <v>13.511269769822723</v>
      </c>
    </row>
    <row r="2852" spans="16:21" x14ac:dyDescent="0.25">
      <c r="P2852" s="10">
        <v>38657</v>
      </c>
      <c r="Q2852">
        <v>13.68998</v>
      </c>
      <c r="S2852" s="42">
        <f t="shared" ca="1" si="50"/>
        <v>48872</v>
      </c>
      <c r="T2852" s="43">
        <f ca="1">_xll.BInterpol('Base CDI'!$H$4:$H$28,'Base CDI'!$J$4:$J$29,S2852,"Cubic","Extrapolate=Linear","MultiX=Average","Skip=True","Sort=True")</f>
        <v>13.502797135932457</v>
      </c>
      <c r="U2852" s="43">
        <f ca="1">_xll.BInterpol('Base CDI'!$H$4:$H$28,'Base CDI'!$I$4:$I$29,S2852,"Cubic","Extrapolate=Linear","MultiX=Average","Skip=True","Sort=True")</f>
        <v>13.511329549232487</v>
      </c>
    </row>
    <row r="2853" spans="16:21" x14ac:dyDescent="0.25">
      <c r="P2853" s="10">
        <v>38659</v>
      </c>
      <c r="Q2853">
        <v>13.69942</v>
      </c>
      <c r="S2853" s="42">
        <f t="shared" ca="1" si="50"/>
        <v>48873</v>
      </c>
      <c r="T2853" s="43">
        <f ca="1">_xll.BInterpol('Base CDI'!$H$4:$H$28,'Base CDI'!$J$4:$J$29,S2853,"Cubic","Extrapolate=Linear","MultiX=Average","Skip=True","Sort=True")</f>
        <v>13.502842990621293</v>
      </c>
      <c r="U2853" s="43">
        <f ca="1">_xll.BInterpol('Base CDI'!$H$4:$H$28,'Base CDI'!$I$4:$I$29,S2853,"Cubic","Extrapolate=Linear","MultiX=Average","Skip=True","Sort=True")</f>
        <v>13.511389147730934</v>
      </c>
    </row>
    <row r="2854" spans="16:21" x14ac:dyDescent="0.25">
      <c r="P2854" s="10">
        <v>38660</v>
      </c>
      <c r="Q2854">
        <v>13.70884</v>
      </c>
      <c r="S2854" s="42">
        <f t="shared" ca="1" si="50"/>
        <v>48874</v>
      </c>
      <c r="T2854" s="43">
        <f ca="1">_xll.BInterpol('Base CDI'!$H$4:$H$28,'Base CDI'!$J$4:$J$29,S2854,"Cubic","Extrapolate=Linear","MultiX=Average","Skip=True","Sort=True")</f>
        <v>13.502888642291445</v>
      </c>
      <c r="U2854" s="43">
        <f ca="1">_xll.BInterpol('Base CDI'!$H$4:$H$28,'Base CDI'!$I$4:$I$29,S2854,"Cubic","Extrapolate=Linear","MultiX=Average","Skip=True","Sort=True")</f>
        <v>13.511448565665544</v>
      </c>
    </row>
    <row r="2855" spans="16:21" x14ac:dyDescent="0.25">
      <c r="P2855" s="10">
        <v>38663</v>
      </c>
      <c r="Q2855">
        <v>13.71829</v>
      </c>
      <c r="S2855" s="42">
        <f t="shared" ca="1" si="50"/>
        <v>48875</v>
      </c>
      <c r="T2855" s="43">
        <f ca="1">_xll.BInterpol('Base CDI'!$H$4:$H$28,'Base CDI'!$J$4:$J$29,S2855,"Cubic","Extrapolate=Linear","MultiX=Average","Skip=True","Sort=True")</f>
        <v>13.502934091413552</v>
      </c>
      <c r="U2855" s="43">
        <f ca="1">_xll.BInterpol('Base CDI'!$H$4:$H$28,'Base CDI'!$I$4:$I$29,S2855,"Cubic","Extrapolate=Linear","MultiX=Average","Skip=True","Sort=True")</f>
        <v>13.511507803383799</v>
      </c>
    </row>
    <row r="2856" spans="16:21" x14ac:dyDescent="0.25">
      <c r="P2856" s="10">
        <v>38664</v>
      </c>
      <c r="Q2856">
        <v>13.727740000000001</v>
      </c>
      <c r="S2856" s="42">
        <f t="shared" ca="1" si="50"/>
        <v>48876</v>
      </c>
      <c r="T2856" s="43">
        <f ca="1">_xll.BInterpol('Base CDI'!$H$4:$H$28,'Base CDI'!$J$4:$J$29,S2856,"Cubic","Extrapolate=Linear","MultiX=Average","Skip=True","Sort=True")</f>
        <v>13.502979338458253</v>
      </c>
      <c r="U2856" s="43">
        <f ca="1">_xll.BInterpol('Base CDI'!$H$4:$H$28,'Base CDI'!$I$4:$I$29,S2856,"Cubic","Extrapolate=Linear","MultiX=Average","Skip=True","Sort=True")</f>
        <v>13.511566861233174</v>
      </c>
    </row>
    <row r="2857" spans="16:21" x14ac:dyDescent="0.25">
      <c r="P2857" s="10">
        <v>38665</v>
      </c>
      <c r="Q2857">
        <v>13.73719</v>
      </c>
      <c r="S2857" s="42">
        <f t="shared" ca="1" si="50"/>
        <v>48877</v>
      </c>
      <c r="T2857" s="43">
        <f ca="1">_xll.BInterpol('Base CDI'!$H$4:$H$28,'Base CDI'!$J$4:$J$29,S2857,"Cubic","Extrapolate=Linear","MultiX=Average","Skip=True","Sort=True")</f>
        <v>13.503024383896186</v>
      </c>
      <c r="U2857" s="43">
        <f ca="1">_xll.BInterpol('Base CDI'!$H$4:$H$28,'Base CDI'!$I$4:$I$29,S2857,"Cubic","Extrapolate=Linear","MultiX=Average","Skip=True","Sort=True")</f>
        <v>13.511625739561154</v>
      </c>
    </row>
    <row r="2858" spans="16:21" x14ac:dyDescent="0.25">
      <c r="P2858" s="10">
        <v>38666</v>
      </c>
      <c r="Q2858">
        <v>13.746650000000001</v>
      </c>
      <c r="S2858" s="42">
        <f t="shared" ca="1" si="50"/>
        <v>48878</v>
      </c>
      <c r="T2858" s="43">
        <f ca="1">_xll.BInterpol('Base CDI'!$H$4:$H$28,'Base CDI'!$J$4:$J$29,S2858,"Cubic","Extrapolate=Linear","MultiX=Average","Skip=True","Sort=True")</f>
        <v>13.503069228197988</v>
      </c>
      <c r="U2858" s="43">
        <f ca="1">_xll.BInterpol('Base CDI'!$H$4:$H$28,'Base CDI'!$I$4:$I$29,S2858,"Cubic","Extrapolate=Linear","MultiX=Average","Skip=True","Sort=True")</f>
        <v>13.511684438715218</v>
      </c>
    </row>
    <row r="2859" spans="16:21" x14ac:dyDescent="0.25">
      <c r="P2859" s="10">
        <v>38667</v>
      </c>
      <c r="Q2859">
        <v>13.756119999999999</v>
      </c>
      <c r="S2859" s="42">
        <f t="shared" ca="1" si="50"/>
        <v>48879</v>
      </c>
      <c r="T2859" s="43">
        <f ca="1">_xll.BInterpol('Base CDI'!$H$4:$H$28,'Base CDI'!$J$4:$J$29,S2859,"Cubic","Extrapolate=Linear","MultiX=Average","Skip=True","Sort=True")</f>
        <v>13.503113871834302</v>
      </c>
      <c r="U2859" s="43">
        <f ca="1">_xll.BInterpol('Base CDI'!$H$4:$H$28,'Base CDI'!$I$4:$I$29,S2859,"Cubic","Extrapolate=Linear","MultiX=Average","Skip=True","Sort=True")</f>
        <v>13.511742959042843</v>
      </c>
    </row>
    <row r="2860" spans="16:21" x14ac:dyDescent="0.25">
      <c r="P2860" s="10">
        <v>38670</v>
      </c>
      <c r="Q2860">
        <v>13.76559</v>
      </c>
      <c r="S2860" s="42">
        <f t="shared" ca="1" si="50"/>
        <v>48880</v>
      </c>
      <c r="T2860" s="43">
        <f ca="1">_xll.BInterpol('Base CDI'!$H$4:$H$28,'Base CDI'!$J$4:$J$29,S2860,"Cubic","Extrapolate=Linear","MultiX=Average","Skip=True","Sort=True")</f>
        <v>13.50315831527576</v>
      </c>
      <c r="U2860" s="43">
        <f ca="1">_xll.BInterpol('Base CDI'!$H$4:$H$28,'Base CDI'!$I$4:$I$29,S2860,"Cubic","Extrapolate=Linear","MultiX=Average","Skip=True","Sort=True")</f>
        <v>13.511801300891513</v>
      </c>
    </row>
    <row r="2861" spans="16:21" x14ac:dyDescent="0.25">
      <c r="P2861" s="10">
        <v>38672</v>
      </c>
      <c r="Q2861">
        <v>13.775069999999999</v>
      </c>
      <c r="S2861" s="42">
        <f t="shared" ca="1" si="50"/>
        <v>48881</v>
      </c>
      <c r="T2861" s="43">
        <f ca="1">_xll.BInterpol('Base CDI'!$H$4:$H$28,'Base CDI'!$J$4:$J$29,S2861,"Cubic","Extrapolate=Linear","MultiX=Average","Skip=True","Sort=True")</f>
        <v>13.503202558993005</v>
      </c>
      <c r="U2861" s="43">
        <f ca="1">_xll.BInterpol('Base CDI'!$H$4:$H$28,'Base CDI'!$I$4:$I$29,S2861,"Cubic","Extrapolate=Linear","MultiX=Average","Skip=True","Sort=True")</f>
        <v>13.511859464608706</v>
      </c>
    </row>
    <row r="2862" spans="16:21" x14ac:dyDescent="0.25">
      <c r="P2862" s="10">
        <v>38673</v>
      </c>
      <c r="Q2862">
        <v>13.784549999999999</v>
      </c>
      <c r="S2862" s="42">
        <f t="shared" ca="1" si="50"/>
        <v>48882</v>
      </c>
      <c r="T2862" s="43">
        <f ca="1">_xll.BInterpol('Base CDI'!$H$4:$H$28,'Base CDI'!$J$4:$J$29,S2862,"Cubic","Extrapolate=Linear","MultiX=Average","Skip=True","Sort=True")</f>
        <v>13.503246603456676</v>
      </c>
      <c r="U2862" s="43">
        <f ca="1">_xll.BInterpol('Base CDI'!$H$4:$H$28,'Base CDI'!$I$4:$I$29,S2862,"Cubic","Extrapolate=Linear","MultiX=Average","Skip=True","Sort=True")</f>
        <v>13.511917450541903</v>
      </c>
    </row>
    <row r="2863" spans="16:21" x14ac:dyDescent="0.25">
      <c r="P2863" s="10">
        <v>38674</v>
      </c>
      <c r="Q2863">
        <v>13.794029999999999</v>
      </c>
      <c r="S2863" s="42">
        <f t="shared" ca="1" si="50"/>
        <v>48883</v>
      </c>
      <c r="T2863" s="43">
        <f ca="1">_xll.BInterpol('Base CDI'!$H$4:$H$28,'Base CDI'!$J$4:$J$29,S2863,"Cubic","Extrapolate=Linear","MultiX=Average","Skip=True","Sort=True")</f>
        <v>13.503290449137406</v>
      </c>
      <c r="U2863" s="43">
        <f ca="1">_xll.BInterpol('Base CDI'!$H$4:$H$28,'Base CDI'!$I$4:$I$29,S2863,"Cubic","Extrapolate=Linear","MultiX=Average","Skip=True","Sort=True")</f>
        <v>13.511975259038582</v>
      </c>
    </row>
    <row r="2864" spans="16:21" x14ac:dyDescent="0.25">
      <c r="P2864" s="10">
        <v>38677</v>
      </c>
      <c r="Q2864">
        <v>13.803520000000001</v>
      </c>
      <c r="S2864" s="42">
        <f t="shared" ca="1" si="50"/>
        <v>48884</v>
      </c>
      <c r="T2864" s="43">
        <f ca="1">_xll.BInterpol('Base CDI'!$H$4:$H$28,'Base CDI'!$J$4:$J$29,S2864,"Cubic","Extrapolate=Linear","MultiX=Average","Skip=True","Sort=True")</f>
        <v>13.50333409650584</v>
      </c>
      <c r="U2864" s="43">
        <f ca="1">_xll.BInterpol('Base CDI'!$H$4:$H$28,'Base CDI'!$I$4:$I$29,S2864,"Cubic","Extrapolate=Linear","MultiX=Average","Skip=True","Sort=True")</f>
        <v>13.512032890446225</v>
      </c>
    </row>
    <row r="2865" spans="16:21" x14ac:dyDescent="0.25">
      <c r="P2865" s="10">
        <v>38678</v>
      </c>
      <c r="Q2865">
        <v>13.813000000000001</v>
      </c>
      <c r="S2865" s="42">
        <f t="shared" ca="1" si="50"/>
        <v>48885</v>
      </c>
      <c r="T2865" s="43">
        <f ca="1">_xll.BInterpol('Base CDI'!$H$4:$H$28,'Base CDI'!$J$4:$J$29,S2865,"Cubic","Extrapolate=Linear","MultiX=Average","Skip=True","Sort=True")</f>
        <v>13.503377546032613</v>
      </c>
      <c r="U2865" s="43">
        <f ca="1">_xll.BInterpol('Base CDI'!$H$4:$H$28,'Base CDI'!$I$4:$I$29,S2865,"Cubic","Extrapolate=Linear","MultiX=Average","Skip=True","Sort=True")</f>
        <v>13.512090345112311</v>
      </c>
    </row>
    <row r="2866" spans="16:21" x14ac:dyDescent="0.25">
      <c r="P2866" s="10">
        <v>38679</v>
      </c>
      <c r="Q2866">
        <v>13.82249</v>
      </c>
      <c r="S2866" s="42">
        <f t="shared" ca="1" si="50"/>
        <v>48886</v>
      </c>
      <c r="T2866" s="43">
        <f ca="1">_xll.BInterpol('Base CDI'!$H$4:$H$28,'Base CDI'!$J$4:$J$29,S2866,"Cubic","Extrapolate=Linear","MultiX=Average","Skip=True","Sort=True")</f>
        <v>13.503420798188364</v>
      </c>
      <c r="U2866" s="43">
        <f ca="1">_xll.BInterpol('Base CDI'!$H$4:$H$28,'Base CDI'!$I$4:$I$29,S2866,"Cubic","Extrapolate=Linear","MultiX=Average","Skip=True","Sort=True")</f>
        <v>13.512147623384323</v>
      </c>
    </row>
    <row r="2867" spans="16:21" x14ac:dyDescent="0.25">
      <c r="P2867" s="10">
        <v>38680</v>
      </c>
      <c r="Q2867">
        <v>13.83197</v>
      </c>
      <c r="S2867" s="42">
        <f t="shared" ca="1" si="50"/>
        <v>48887</v>
      </c>
      <c r="T2867" s="43">
        <f ca="1">_xll.BInterpol('Base CDI'!$H$4:$H$28,'Base CDI'!$J$4:$J$29,S2867,"Cubic","Extrapolate=Linear","MultiX=Average","Skip=True","Sort=True")</f>
        <v>13.503463853443732</v>
      </c>
      <c r="U2867" s="43">
        <f ca="1">_xll.BInterpol('Base CDI'!$H$4:$H$28,'Base CDI'!$I$4:$I$29,S2867,"Cubic","Extrapolate=Linear","MultiX=Average","Skip=True","Sort=True")</f>
        <v>13.512204725609736</v>
      </c>
    </row>
    <row r="2868" spans="16:21" x14ac:dyDescent="0.25">
      <c r="P2868" s="10">
        <v>38681</v>
      </c>
      <c r="Q2868">
        <v>13.841229999999999</v>
      </c>
      <c r="S2868" s="42">
        <f t="shared" ca="1" si="50"/>
        <v>48888</v>
      </c>
      <c r="T2868" s="43">
        <f ca="1">_xll.BInterpol('Base CDI'!$H$4:$H$28,'Base CDI'!$J$4:$J$29,S2868,"Cubic","Extrapolate=Linear","MultiX=Average","Skip=True","Sort=True")</f>
        <v>13.503506712269354</v>
      </c>
      <c r="U2868" s="43">
        <f ca="1">_xll.BInterpol('Base CDI'!$H$4:$H$28,'Base CDI'!$I$4:$I$29,S2868,"Cubic","Extrapolate=Linear","MultiX=Average","Skip=True","Sort=True")</f>
        <v>13.512261652136033</v>
      </c>
    </row>
    <row r="2869" spans="16:21" x14ac:dyDescent="0.25">
      <c r="P2869" s="10">
        <v>38684</v>
      </c>
      <c r="Q2869">
        <v>13.85051</v>
      </c>
      <c r="S2869" s="42">
        <f t="shared" ca="1" si="50"/>
        <v>48889</v>
      </c>
      <c r="T2869" s="43">
        <f ca="1">_xll.BInterpol('Base CDI'!$H$4:$H$28,'Base CDI'!$J$4:$J$29,S2869,"Cubic","Extrapolate=Linear","MultiX=Average","Skip=True","Sort=True")</f>
        <v>13.503549375135872</v>
      </c>
      <c r="U2869" s="43">
        <f ca="1">_xll.BInterpol('Base CDI'!$H$4:$H$28,'Base CDI'!$I$4:$I$29,S2869,"Cubic","Extrapolate=Linear","MultiX=Average","Skip=True","Sort=True")</f>
        <v>13.512318403310694</v>
      </c>
    </row>
    <row r="2870" spans="16:21" x14ac:dyDescent="0.25">
      <c r="P2870" s="10">
        <v>38685</v>
      </c>
      <c r="Q2870">
        <v>13.85979</v>
      </c>
      <c r="S2870" s="42">
        <f t="shared" ca="1" si="50"/>
        <v>48890</v>
      </c>
      <c r="T2870" s="43">
        <f ca="1">_xll.BInterpol('Base CDI'!$H$4:$H$28,'Base CDI'!$J$4:$J$29,S2870,"Cubic","Extrapolate=Linear","MultiX=Average","Skip=True","Sort=True")</f>
        <v>13.50359184251392</v>
      </c>
      <c r="U2870" s="43">
        <f ca="1">_xll.BInterpol('Base CDI'!$H$4:$H$28,'Base CDI'!$I$4:$I$29,S2870,"Cubic","Extrapolate=Linear","MultiX=Average","Skip=True","Sort=True")</f>
        <v>13.5123749794812</v>
      </c>
    </row>
    <row r="2871" spans="16:21" x14ac:dyDescent="0.25">
      <c r="P2871" s="10">
        <v>38686</v>
      </c>
      <c r="Q2871">
        <v>13.86909</v>
      </c>
      <c r="S2871" s="42">
        <f t="shared" ca="1" si="50"/>
        <v>48891</v>
      </c>
      <c r="T2871" s="43">
        <f ca="1">_xll.BInterpol('Base CDI'!$H$4:$H$28,'Base CDI'!$J$4:$J$29,S2871,"Cubic","Extrapolate=Linear","MultiX=Average","Skip=True","Sort=True")</f>
        <v>13.50363411487414</v>
      </c>
      <c r="U2871" s="43">
        <f ca="1">_xll.BInterpol('Base CDI'!$H$4:$H$28,'Base CDI'!$I$4:$I$29,S2871,"Cubic","Extrapolate=Linear","MultiX=Average","Skip=True","Sort=True")</f>
        <v>13.512431380995027</v>
      </c>
    </row>
    <row r="2872" spans="16:21" x14ac:dyDescent="0.25">
      <c r="P2872" s="10">
        <v>38687</v>
      </c>
      <c r="Q2872">
        <v>13.878399999999999</v>
      </c>
      <c r="S2872" s="42">
        <f t="shared" ca="1" si="50"/>
        <v>48892</v>
      </c>
      <c r="T2872" s="43">
        <f ca="1">_xll.BInterpol('Base CDI'!$H$4:$H$28,'Base CDI'!$J$4:$J$29,S2872,"Cubic","Extrapolate=Linear","MultiX=Average","Skip=True","Sort=True")</f>
        <v>13.503676192687168</v>
      </c>
      <c r="U2872" s="43">
        <f ca="1">_xll.BInterpol('Base CDI'!$H$4:$H$28,'Base CDI'!$I$4:$I$29,S2872,"Cubic","Extrapolate=Linear","MultiX=Average","Skip=True","Sort=True")</f>
        <v>13.51248760819966</v>
      </c>
    </row>
    <row r="2873" spans="16:21" x14ac:dyDescent="0.25">
      <c r="P2873" s="10">
        <v>38688</v>
      </c>
      <c r="Q2873">
        <v>13.88772</v>
      </c>
      <c r="S2873" s="42">
        <f t="shared" ca="1" si="50"/>
        <v>48893</v>
      </c>
      <c r="T2873" s="43">
        <f ca="1">_xll.BInterpol('Base CDI'!$H$4:$H$28,'Base CDI'!$J$4:$J$29,S2873,"Cubic","Extrapolate=Linear","MultiX=Average","Skip=True","Sort=True")</f>
        <v>13.503718076423644</v>
      </c>
      <c r="U2873" s="43">
        <f ca="1">_xll.BInterpol('Base CDI'!$H$4:$H$28,'Base CDI'!$I$4:$I$29,S2873,"Cubic","Extrapolate=Linear","MultiX=Average","Skip=True","Sort=True")</f>
        <v>13.512543661442576</v>
      </c>
    </row>
    <row r="2874" spans="16:21" x14ac:dyDescent="0.25">
      <c r="P2874" s="10">
        <v>38691</v>
      </c>
      <c r="Q2874">
        <v>13.897040000000001</v>
      </c>
      <c r="S2874" s="42">
        <f t="shared" ca="1" si="50"/>
        <v>48894</v>
      </c>
      <c r="T2874" s="43">
        <f ca="1">_xll.BInterpol('Base CDI'!$H$4:$H$28,'Base CDI'!$J$4:$J$29,S2874,"Cubic","Extrapolate=Linear","MultiX=Average","Skip=True","Sort=True")</f>
        <v>13.503759766554206</v>
      </c>
      <c r="U2874" s="43">
        <f ca="1">_xll.BInterpol('Base CDI'!$H$4:$H$28,'Base CDI'!$I$4:$I$29,S2874,"Cubic","Extrapolate=Linear","MultiX=Average","Skip=True","Sort=True")</f>
        <v>13.512599541071255</v>
      </c>
    </row>
    <row r="2875" spans="16:21" x14ac:dyDescent="0.25">
      <c r="P2875" s="10">
        <v>38692</v>
      </c>
      <c r="Q2875">
        <v>13.906370000000001</v>
      </c>
      <c r="S2875" s="42">
        <f t="shared" ca="1" si="50"/>
        <v>48895</v>
      </c>
      <c r="T2875" s="43">
        <f ca="1">_xll.BInterpol('Base CDI'!$H$4:$H$28,'Base CDI'!$J$4:$J$29,S2875,"Cubic","Extrapolate=Linear","MultiX=Average","Skip=True","Sort=True")</f>
        <v>13.503801263549493</v>
      </c>
      <c r="U2875" s="43">
        <f ca="1">_xll.BInterpol('Base CDI'!$H$4:$H$28,'Base CDI'!$I$4:$I$29,S2875,"Cubic","Extrapolate=Linear","MultiX=Average","Skip=True","Sort=True")</f>
        <v>13.51265524743318</v>
      </c>
    </row>
    <row r="2876" spans="16:21" x14ac:dyDescent="0.25">
      <c r="P2876" s="10">
        <v>38693</v>
      </c>
      <c r="Q2876">
        <v>13.915699999999999</v>
      </c>
      <c r="S2876" s="42">
        <f t="shared" ca="1" si="50"/>
        <v>48896</v>
      </c>
      <c r="T2876" s="43">
        <f ca="1">_xll.BInterpol('Base CDI'!$H$4:$H$28,'Base CDI'!$J$4:$J$29,S2876,"Cubic","Extrapolate=Linear","MultiX=Average","Skip=True","Sort=True")</f>
        <v>13.503842567880142</v>
      </c>
      <c r="U2876" s="43">
        <f ca="1">_xll.BInterpol('Base CDI'!$H$4:$H$28,'Base CDI'!$I$4:$I$29,S2876,"Cubic","Extrapolate=Linear","MultiX=Average","Skip=True","Sort=True")</f>
        <v>13.512710780875828</v>
      </c>
    </row>
    <row r="2877" spans="16:21" x14ac:dyDescent="0.25">
      <c r="P2877" s="10">
        <v>38694</v>
      </c>
      <c r="Q2877">
        <v>13.925039999999999</v>
      </c>
      <c r="S2877" s="42">
        <f t="shared" ca="1" si="50"/>
        <v>48897</v>
      </c>
      <c r="T2877" s="43">
        <f ca="1">_xll.BInterpol('Base CDI'!$H$4:$H$28,'Base CDI'!$J$4:$J$29,S2877,"Cubic","Extrapolate=Linear","MultiX=Average","Skip=True","Sort=True")</f>
        <v>13.503883680016791</v>
      </c>
      <c r="U2877" s="43">
        <f ca="1">_xll.BInterpol('Base CDI'!$H$4:$H$28,'Base CDI'!$I$4:$I$29,S2877,"Cubic","Extrapolate=Linear","MultiX=Average","Skip=True","Sort=True")</f>
        <v>13.512766141746679</v>
      </c>
    </row>
    <row r="2878" spans="16:21" x14ac:dyDescent="0.25">
      <c r="P2878" s="10">
        <v>38695</v>
      </c>
      <c r="Q2878">
        <v>13.934369999999999</v>
      </c>
      <c r="S2878" s="42">
        <f t="shared" ca="1" si="50"/>
        <v>48898</v>
      </c>
      <c r="T2878" s="43">
        <f ca="1">_xll.BInterpol('Base CDI'!$H$4:$H$28,'Base CDI'!$J$4:$J$29,S2878,"Cubic","Extrapolate=Linear","MultiX=Average","Skip=True","Sort=True")</f>
        <v>13.503924600430082</v>
      </c>
      <c r="U2878" s="43">
        <f ca="1">_xll.BInterpol('Base CDI'!$H$4:$H$28,'Base CDI'!$I$4:$I$29,S2878,"Cubic","Extrapolate=Linear","MultiX=Average","Skip=True","Sort=True")</f>
        <v>13.512821330393216</v>
      </c>
    </row>
    <row r="2879" spans="16:21" x14ac:dyDescent="0.25">
      <c r="P2879" s="10">
        <v>38698</v>
      </c>
      <c r="Q2879">
        <v>13.943709999999999</v>
      </c>
      <c r="S2879" s="42">
        <f t="shared" ca="1" si="50"/>
        <v>48899</v>
      </c>
      <c r="T2879" s="43">
        <f ca="1">_xll.BInterpol('Base CDI'!$H$4:$H$28,'Base CDI'!$J$4:$J$29,S2879,"Cubic","Extrapolate=Linear","MultiX=Average","Skip=True","Sort=True")</f>
        <v>13.503965329590653</v>
      </c>
      <c r="U2879" s="43">
        <f ca="1">_xll.BInterpol('Base CDI'!$H$4:$H$28,'Base CDI'!$I$4:$I$29,S2879,"Cubic","Extrapolate=Linear","MultiX=Average","Skip=True","Sort=True")</f>
        <v>13.512876347162916</v>
      </c>
    </row>
    <row r="2880" spans="16:21" x14ac:dyDescent="0.25">
      <c r="P2880" s="10">
        <v>38699</v>
      </c>
      <c r="Q2880">
        <v>13.953060000000001</v>
      </c>
      <c r="S2880" s="42">
        <f t="shared" ca="1" si="50"/>
        <v>48900</v>
      </c>
      <c r="T2880" s="43">
        <f ca="1">_xll.BInterpol('Base CDI'!$H$4:$H$28,'Base CDI'!$J$4:$J$29,S2880,"Cubic","Extrapolate=Linear","MultiX=Average","Skip=True","Sort=True")</f>
        <v>13.504005867969138</v>
      </c>
      <c r="U2880" s="43">
        <f ca="1">_xll.BInterpol('Base CDI'!$H$4:$H$28,'Base CDI'!$I$4:$I$29,S2880,"Cubic","Extrapolate=Linear","MultiX=Average","Skip=True","Sort=True")</f>
        <v>13.51293119240326</v>
      </c>
    </row>
    <row r="2881" spans="16:21" x14ac:dyDescent="0.25">
      <c r="P2881" s="10">
        <v>38700</v>
      </c>
      <c r="Q2881">
        <v>13.962400000000001</v>
      </c>
      <c r="S2881" s="42">
        <f t="shared" ca="1" si="50"/>
        <v>48901</v>
      </c>
      <c r="T2881" s="43">
        <f ca="1">_xll.BInterpol('Base CDI'!$H$4:$H$28,'Base CDI'!$J$4:$J$29,S2881,"Cubic","Extrapolate=Linear","MultiX=Average","Skip=True","Sort=True")</f>
        <v>13.50404621603618</v>
      </c>
      <c r="U2881" s="43">
        <f ca="1">_xll.BInterpol('Base CDI'!$H$4:$H$28,'Base CDI'!$I$4:$I$29,S2881,"Cubic","Extrapolate=Linear","MultiX=Average","Skip=True","Sort=True")</f>
        <v>13.512985866461728</v>
      </c>
    </row>
    <row r="2882" spans="16:21" x14ac:dyDescent="0.25">
      <c r="P2882" s="10">
        <v>38701</v>
      </c>
      <c r="Q2882">
        <v>13.97174</v>
      </c>
      <c r="S2882" s="42">
        <f t="shared" ca="1" si="50"/>
        <v>48902</v>
      </c>
      <c r="T2882" s="43">
        <f ca="1">_xll.BInterpol('Base CDI'!$H$4:$H$28,'Base CDI'!$J$4:$J$29,S2882,"Cubic","Extrapolate=Linear","MultiX=Average","Skip=True","Sort=True")</f>
        <v>13.504086374262414</v>
      </c>
      <c r="U2882" s="43">
        <f ca="1">_xll.BInterpol('Base CDI'!$H$4:$H$28,'Base CDI'!$I$4:$I$29,S2882,"Cubic","Extrapolate=Linear","MultiX=Average","Skip=True","Sort=True")</f>
        <v>13.5130403696858</v>
      </c>
    </row>
    <row r="2883" spans="16:21" x14ac:dyDescent="0.25">
      <c r="P2883" s="10">
        <v>38702</v>
      </c>
      <c r="Q2883">
        <v>13.980880000000001</v>
      </c>
      <c r="S2883" s="42">
        <f t="shared" ca="1" si="50"/>
        <v>48903</v>
      </c>
      <c r="T2883" s="43">
        <f ca="1">_xll.BInterpol('Base CDI'!$H$4:$H$28,'Base CDI'!$J$4:$J$29,S2883,"Cubic","Extrapolate=Linear","MultiX=Average","Skip=True","Sort=True")</f>
        <v>13.504126343118482</v>
      </c>
      <c r="U2883" s="43">
        <f ca="1">_xll.BInterpol('Base CDI'!$H$4:$H$28,'Base CDI'!$I$4:$I$29,S2883,"Cubic","Extrapolate=Linear","MultiX=Average","Skip=True","Sort=True")</f>
        <v>13.513094702422958</v>
      </c>
    </row>
    <row r="2884" spans="16:21" x14ac:dyDescent="0.25">
      <c r="P2884" s="10">
        <v>38705</v>
      </c>
      <c r="Q2884">
        <v>13.990019999999999</v>
      </c>
      <c r="S2884" s="42">
        <f t="shared" ca="1" si="50"/>
        <v>48904</v>
      </c>
      <c r="T2884" s="43">
        <f ca="1">_xll.BInterpol('Base CDI'!$H$4:$H$28,'Base CDI'!$J$4:$J$29,S2884,"Cubic","Extrapolate=Linear","MultiX=Average","Skip=True","Sort=True")</f>
        <v>13.50416612307502</v>
      </c>
      <c r="U2884" s="43">
        <f ca="1">_xll.BInterpol('Base CDI'!$H$4:$H$28,'Base CDI'!$I$4:$I$29,S2884,"Cubic","Extrapolate=Linear","MultiX=Average","Skip=True","Sort=True")</f>
        <v>13.513148865020678</v>
      </c>
    </row>
    <row r="2885" spans="16:21" x14ac:dyDescent="0.25">
      <c r="P2885" s="10">
        <v>38706</v>
      </c>
      <c r="Q2885">
        <v>13.999180000000001</v>
      </c>
      <c r="S2885" s="42">
        <f t="shared" ca="1" si="50"/>
        <v>48905</v>
      </c>
      <c r="T2885" s="43">
        <f ca="1">_xll.BInterpol('Base CDI'!$H$4:$H$28,'Base CDI'!$J$4:$J$29,S2885,"Cubic","Extrapolate=Linear","MultiX=Average","Skip=True","Sort=True")</f>
        <v>13.504205714602667</v>
      </c>
      <c r="U2885" s="43">
        <f ca="1">_xll.BInterpol('Base CDI'!$H$4:$H$28,'Base CDI'!$I$4:$I$29,S2885,"Cubic","Extrapolate=Linear","MultiX=Average","Skip=True","Sort=True")</f>
        <v>13.513202857826444</v>
      </c>
    </row>
    <row r="2886" spans="16:21" x14ac:dyDescent="0.25">
      <c r="P2886" s="10">
        <v>38707</v>
      </c>
      <c r="Q2886">
        <v>14.00835</v>
      </c>
      <c r="S2886" s="42">
        <f t="shared" ca="1" si="50"/>
        <v>48906</v>
      </c>
      <c r="T2886" s="43">
        <f ca="1">_xll.BInterpol('Base CDI'!$H$4:$H$28,'Base CDI'!$J$4:$J$29,S2886,"Cubic","Extrapolate=Linear","MultiX=Average","Skip=True","Sort=True")</f>
        <v>13.504245118172063</v>
      </c>
      <c r="U2886" s="43">
        <f ca="1">_xll.BInterpol('Base CDI'!$H$4:$H$28,'Base CDI'!$I$4:$I$29,S2886,"Cubic","Extrapolate=Linear","MultiX=Average","Skip=True","Sort=True")</f>
        <v>13.513256681187734</v>
      </c>
    </row>
    <row r="2887" spans="16:21" x14ac:dyDescent="0.25">
      <c r="P2887" s="10">
        <v>38708</v>
      </c>
      <c r="Q2887">
        <v>14.017530000000001</v>
      </c>
      <c r="S2887" s="42">
        <f t="shared" ca="1" si="50"/>
        <v>48907</v>
      </c>
      <c r="T2887" s="43">
        <f ca="1">_xll.BInterpol('Base CDI'!$H$4:$H$28,'Base CDI'!$J$4:$J$29,S2887,"Cubic","Extrapolate=Linear","MultiX=Average","Skip=True","Sort=True")</f>
        <v>13.504284334253844</v>
      </c>
      <c r="U2887" s="43">
        <f ca="1">_xll.BInterpol('Base CDI'!$H$4:$H$28,'Base CDI'!$I$4:$I$29,S2887,"Cubic","Extrapolate=Linear","MultiX=Average","Skip=True","Sort=True")</f>
        <v>13.513310335452028</v>
      </c>
    </row>
    <row r="2888" spans="16:21" x14ac:dyDescent="0.25">
      <c r="P2888" s="10">
        <v>38709</v>
      </c>
      <c r="Q2888">
        <v>14.026719999999999</v>
      </c>
      <c r="S2888" s="42">
        <f t="shared" ca="1" si="50"/>
        <v>48908</v>
      </c>
      <c r="T2888" s="43">
        <f ca="1">_xll.BInterpol('Base CDI'!$H$4:$H$28,'Base CDI'!$J$4:$J$29,S2888,"Cubic","Extrapolate=Linear","MultiX=Average","Skip=True","Sort=True")</f>
        <v>13.504323363318651</v>
      </c>
      <c r="U2888" s="43">
        <f ca="1">_xll.BInterpol('Base CDI'!$H$4:$H$28,'Base CDI'!$I$4:$I$29,S2888,"Cubic","Extrapolate=Linear","MultiX=Average","Skip=True","Sort=True")</f>
        <v>13.513363820966807</v>
      </c>
    </row>
    <row r="2889" spans="16:21" x14ac:dyDescent="0.25">
      <c r="P2889" s="10">
        <v>38712</v>
      </c>
      <c r="Q2889">
        <v>14.035909999999999</v>
      </c>
      <c r="S2889" s="42">
        <f t="shared" ca="1" si="50"/>
        <v>48909</v>
      </c>
      <c r="T2889" s="43">
        <f ca="1">_xll.BInterpol('Base CDI'!$H$4:$H$28,'Base CDI'!$J$4:$J$29,S2889,"Cubic","Extrapolate=Linear","MultiX=Average","Skip=True","Sort=True")</f>
        <v>13.50436220583712</v>
      </c>
      <c r="U2889" s="43">
        <f ca="1">_xll.BInterpol('Base CDI'!$H$4:$H$28,'Base CDI'!$I$4:$I$29,S2889,"Cubic","Extrapolate=Linear","MultiX=Average","Skip=True","Sort=True")</f>
        <v>13.51341713807955</v>
      </c>
    </row>
    <row r="2890" spans="16:21" x14ac:dyDescent="0.25">
      <c r="P2890" s="10">
        <v>38713</v>
      </c>
      <c r="Q2890">
        <v>14.0451</v>
      </c>
      <c r="S2890" s="42">
        <f t="shared" ca="1" si="50"/>
        <v>48910</v>
      </c>
      <c r="T2890" s="43">
        <f ca="1">_xll.BInterpol('Base CDI'!$H$4:$H$28,'Base CDI'!$J$4:$J$29,S2890,"Cubic","Extrapolate=Linear","MultiX=Average","Skip=True","Sort=True")</f>
        <v>13.504400862279892</v>
      </c>
      <c r="U2890" s="43">
        <f ca="1">_xll.BInterpol('Base CDI'!$H$4:$H$28,'Base CDI'!$I$4:$I$29,S2890,"Cubic","Extrapolate=Linear","MultiX=Average","Skip=True","Sort=True")</f>
        <v>13.513470287137737</v>
      </c>
    </row>
    <row r="2891" spans="16:21" x14ac:dyDescent="0.25">
      <c r="P2891" s="10">
        <v>38714</v>
      </c>
      <c r="Q2891">
        <v>14.0543</v>
      </c>
      <c r="S2891" s="42">
        <f t="shared" ref="S2891:S2954" ca="1" si="51">S2890+1</f>
        <v>48911</v>
      </c>
      <c r="T2891" s="43">
        <f ca="1">_xll.BInterpol('Base CDI'!$H$4:$H$28,'Base CDI'!$J$4:$J$29,S2891,"Cubic","Extrapolate=Linear","MultiX=Average","Skip=True","Sort=True")</f>
        <v>13.504439333117602</v>
      </c>
      <c r="U2891" s="43">
        <f ca="1">_xll.BInterpol('Base CDI'!$H$4:$H$28,'Base CDI'!$I$4:$I$29,S2891,"Cubic","Extrapolate=Linear","MultiX=Average","Skip=True","Sort=True")</f>
        <v>13.51352326848885</v>
      </c>
    </row>
    <row r="2892" spans="16:21" x14ac:dyDescent="0.25">
      <c r="P2892" s="10">
        <v>38715</v>
      </c>
      <c r="Q2892">
        <v>14.063499999999999</v>
      </c>
      <c r="S2892" s="42">
        <f t="shared" ca="1" si="51"/>
        <v>48912</v>
      </c>
      <c r="T2892" s="43">
        <f ca="1">_xll.BInterpol('Base CDI'!$H$4:$H$28,'Base CDI'!$J$4:$J$29,S2892,"Cubic","Extrapolate=Linear","MultiX=Average","Skip=True","Sort=True")</f>
        <v>13.504477618820893</v>
      </c>
      <c r="U2892" s="43">
        <f ca="1">_xll.BInterpol('Base CDI'!$H$4:$H$28,'Base CDI'!$I$4:$I$29,S2892,"Cubic","Extrapolate=Linear","MultiX=Average","Skip=True","Sort=True")</f>
        <v>13.513576082480368</v>
      </c>
    </row>
    <row r="2893" spans="16:21" x14ac:dyDescent="0.25">
      <c r="P2893" s="10">
        <v>38716</v>
      </c>
      <c r="Q2893">
        <v>14.07273</v>
      </c>
      <c r="S2893" s="42">
        <f t="shared" ca="1" si="51"/>
        <v>48913</v>
      </c>
      <c r="T2893" s="43">
        <f ca="1">_xll.BInterpol('Base CDI'!$H$4:$H$28,'Base CDI'!$J$4:$J$29,S2893,"Cubic","Extrapolate=Linear","MultiX=Average","Skip=True","Sort=True")</f>
        <v>13.5045157198604</v>
      </c>
      <c r="U2893" s="43">
        <f ca="1">_xll.BInterpol('Base CDI'!$H$4:$H$28,'Base CDI'!$I$4:$I$29,S2893,"Cubic","Extrapolate=Linear","MultiX=Average","Skip=True","Sort=True")</f>
        <v>13.51362872945977</v>
      </c>
    </row>
    <row r="2894" spans="16:21" x14ac:dyDescent="0.25">
      <c r="P2894" s="10">
        <v>38719</v>
      </c>
      <c r="Q2894">
        <v>14.08197</v>
      </c>
      <c r="S2894" s="42">
        <f t="shared" ca="1" si="51"/>
        <v>48914</v>
      </c>
      <c r="T2894" s="43">
        <f ca="1">_xll.BInterpol('Base CDI'!$H$4:$H$28,'Base CDI'!$J$4:$J$29,S2894,"Cubic","Extrapolate=Linear","MultiX=Average","Skip=True","Sort=True")</f>
        <v>13.504553636706763</v>
      </c>
      <c r="U2894" s="43">
        <f ca="1">_xll.BInterpol('Base CDI'!$H$4:$H$28,'Base CDI'!$I$4:$I$29,S2894,"Cubic","Extrapolate=Linear","MultiX=Average","Skip=True","Sort=True")</f>
        <v>13.513681209774536</v>
      </c>
    </row>
    <row r="2895" spans="16:21" x14ac:dyDescent="0.25">
      <c r="P2895" s="10">
        <v>38720</v>
      </c>
      <c r="Q2895">
        <v>14.091200000000001</v>
      </c>
      <c r="S2895" s="42">
        <f t="shared" ca="1" si="51"/>
        <v>48915</v>
      </c>
      <c r="T2895" s="43">
        <f ca="1">_xll.BInterpol('Base CDI'!$H$4:$H$28,'Base CDI'!$J$4:$J$29,S2895,"Cubic","Extrapolate=Linear","MultiX=Average","Skip=True","Sort=True")</f>
        <v>13.504591369830619</v>
      </c>
      <c r="U2895" s="43">
        <f ca="1">_xll.BInterpol('Base CDI'!$H$4:$H$28,'Base CDI'!$I$4:$I$29,S2895,"Cubic","Extrapolate=Linear","MultiX=Average","Skip=True","Sort=True")</f>
        <v>13.513733523772148</v>
      </c>
    </row>
    <row r="2896" spans="16:21" x14ac:dyDescent="0.25">
      <c r="P2896" s="10">
        <v>38721</v>
      </c>
      <c r="Q2896">
        <v>14.100429999999999</v>
      </c>
      <c r="S2896" s="42">
        <f t="shared" ca="1" si="51"/>
        <v>48916</v>
      </c>
      <c r="T2896" s="43">
        <f ca="1">_xll.BInterpol('Base CDI'!$H$4:$H$28,'Base CDI'!$J$4:$J$29,S2896,"Cubic","Extrapolate=Linear","MultiX=Average","Skip=True","Sort=True")</f>
        <v>13.504628919702608</v>
      </c>
      <c r="U2896" s="43">
        <f ca="1">_xll.BInterpol('Base CDI'!$H$4:$H$28,'Base CDI'!$I$4:$I$29,S2896,"Cubic","Extrapolate=Linear","MultiX=Average","Skip=True","Sort=True")</f>
        <v>13.513785671800083</v>
      </c>
    </row>
    <row r="2897" spans="16:21" x14ac:dyDescent="0.25">
      <c r="P2897" s="10">
        <v>38722</v>
      </c>
      <c r="Q2897">
        <v>14.10966</v>
      </c>
      <c r="S2897" s="42">
        <f t="shared" ca="1" si="51"/>
        <v>48917</v>
      </c>
      <c r="T2897" s="43">
        <f ca="1">_xll.BInterpol('Base CDI'!$H$4:$H$28,'Base CDI'!$J$4:$J$29,S2897,"Cubic","Extrapolate=Linear","MultiX=Average","Skip=True","Sort=True")</f>
        <v>13.504666286793368</v>
      </c>
      <c r="U2897" s="43">
        <f ca="1">_xll.BInterpol('Base CDI'!$H$4:$H$28,'Base CDI'!$I$4:$I$29,S2897,"Cubic","Extrapolate=Linear","MultiX=Average","Skip=True","Sort=True")</f>
        <v>13.513837654205824</v>
      </c>
    </row>
    <row r="2898" spans="16:21" x14ac:dyDescent="0.25">
      <c r="P2898" s="10">
        <v>38723</v>
      </c>
      <c r="Q2898">
        <v>14.11889</v>
      </c>
      <c r="S2898" s="42">
        <f t="shared" ca="1" si="51"/>
        <v>48918</v>
      </c>
      <c r="T2898" s="43">
        <f ca="1">_xll.BInterpol('Base CDI'!$H$4:$H$28,'Base CDI'!$J$4:$J$29,S2898,"Cubic","Extrapolate=Linear","MultiX=Average","Skip=True","Sort=True")</f>
        <v>13.504703471573539</v>
      </c>
      <c r="U2898" s="43">
        <f ca="1">_xll.BInterpol('Base CDI'!$H$4:$H$28,'Base CDI'!$I$4:$I$29,S2898,"Cubic","Extrapolate=Linear","MultiX=Average","Skip=True","Sort=True")</f>
        <v>13.513889471336849</v>
      </c>
    </row>
    <row r="2899" spans="16:21" x14ac:dyDescent="0.25">
      <c r="P2899" s="10">
        <v>38726</v>
      </c>
      <c r="Q2899">
        <v>14.128130000000001</v>
      </c>
      <c r="S2899" s="42">
        <f t="shared" ca="1" si="51"/>
        <v>48919</v>
      </c>
      <c r="T2899" s="43">
        <f ca="1">_xll.BInterpol('Base CDI'!$H$4:$H$28,'Base CDI'!$J$4:$J$29,S2899,"Cubic","Extrapolate=Linear","MultiX=Average","Skip=True","Sort=True")</f>
        <v>13.504740474513756</v>
      </c>
      <c r="U2899" s="43">
        <f ca="1">_xll.BInterpol('Base CDI'!$H$4:$H$28,'Base CDI'!$I$4:$I$29,S2899,"Cubic","Extrapolate=Linear","MultiX=Average","Skip=True","Sort=True")</f>
        <v>13.51394112354064</v>
      </c>
    </row>
    <row r="2900" spans="16:21" x14ac:dyDescent="0.25">
      <c r="P2900" s="10">
        <v>38727</v>
      </c>
      <c r="Q2900">
        <v>14.137370000000001</v>
      </c>
      <c r="S2900" s="42">
        <f t="shared" ca="1" si="51"/>
        <v>48920</v>
      </c>
      <c r="T2900" s="43">
        <f ca="1">_xll.BInterpol('Base CDI'!$H$4:$H$28,'Base CDI'!$J$4:$J$29,S2900,"Cubic","Extrapolate=Linear","MultiX=Average","Skip=True","Sort=True")</f>
        <v>13.50477729608466</v>
      </c>
      <c r="U2900" s="43">
        <f ca="1">_xll.BInterpol('Base CDI'!$H$4:$H$28,'Base CDI'!$I$4:$I$29,S2900,"Cubic","Extrapolate=Linear","MultiX=Average","Skip=True","Sort=True")</f>
        <v>13.513992611164676</v>
      </c>
    </row>
    <row r="2901" spans="16:21" x14ac:dyDescent="0.25">
      <c r="P2901" s="10">
        <v>38728</v>
      </c>
      <c r="Q2901">
        <v>14.146599999999999</v>
      </c>
      <c r="S2901" s="42">
        <f t="shared" ca="1" si="51"/>
        <v>48921</v>
      </c>
      <c r="T2901" s="43">
        <f ca="1">_xll.BInterpol('Base CDI'!$H$4:$H$28,'Base CDI'!$J$4:$J$29,S2901,"Cubic","Extrapolate=Linear","MultiX=Average","Skip=True","Sort=True")</f>
        <v>13.504813936756889</v>
      </c>
      <c r="U2901" s="43">
        <f ca="1">_xll.BInterpol('Base CDI'!$H$4:$H$28,'Base CDI'!$I$4:$I$29,S2901,"Cubic","Extrapolate=Linear","MultiX=Average","Skip=True","Sort=True")</f>
        <v>13.514043934556437</v>
      </c>
    </row>
    <row r="2902" spans="16:21" x14ac:dyDescent="0.25">
      <c r="P2902" s="10">
        <v>38729</v>
      </c>
      <c r="Q2902">
        <v>14.155849999999999</v>
      </c>
      <c r="S2902" s="42">
        <f t="shared" ca="1" si="51"/>
        <v>48922</v>
      </c>
      <c r="T2902" s="43">
        <f ca="1">_xll.BInterpol('Base CDI'!$H$4:$H$28,'Base CDI'!$J$4:$J$29,S2902,"Cubic","Extrapolate=Linear","MultiX=Average","Skip=True","Sort=True")</f>
        <v>13.504850397001082</v>
      </c>
      <c r="U2902" s="43">
        <f ca="1">_xll.BInterpol('Base CDI'!$H$4:$H$28,'Base CDI'!$I$4:$I$29,S2902,"Cubic","Extrapolate=Linear","MultiX=Average","Skip=True","Sort=True")</f>
        <v>13.514095094063402</v>
      </c>
    </row>
    <row r="2903" spans="16:21" x14ac:dyDescent="0.25">
      <c r="P2903" s="10">
        <v>38730</v>
      </c>
      <c r="Q2903">
        <v>14.165100000000001</v>
      </c>
      <c r="S2903" s="42">
        <f t="shared" ca="1" si="51"/>
        <v>48923</v>
      </c>
      <c r="T2903" s="43">
        <f ca="1">_xll.BInterpol('Base CDI'!$H$4:$H$28,'Base CDI'!$J$4:$J$29,S2903,"Cubic","Extrapolate=Linear","MultiX=Average","Skip=True","Sort=True")</f>
        <v>13.504886677287876</v>
      </c>
      <c r="U2903" s="43">
        <f ca="1">_xll.BInterpol('Base CDI'!$H$4:$H$28,'Base CDI'!$I$4:$I$29,S2903,"Cubic","Extrapolate=Linear","MultiX=Average","Skip=True","Sort=True")</f>
        <v>13.514146090033053</v>
      </c>
    </row>
    <row r="2904" spans="16:21" x14ac:dyDescent="0.25">
      <c r="P2904" s="10">
        <v>38733</v>
      </c>
      <c r="Q2904">
        <v>14.17435</v>
      </c>
      <c r="S2904" s="42">
        <f t="shared" ca="1" si="51"/>
        <v>48924</v>
      </c>
      <c r="T2904" s="43">
        <f ca="1">_xll.BInterpol('Base CDI'!$H$4:$H$28,'Base CDI'!$J$4:$J$29,S2904,"Cubic","Extrapolate=Linear","MultiX=Average","Skip=True","Sort=True")</f>
        <v>13.504922778087911</v>
      </c>
      <c r="U2904" s="43">
        <f ca="1">_xll.BInterpol('Base CDI'!$H$4:$H$28,'Base CDI'!$I$4:$I$29,S2904,"Cubic","Extrapolate=Linear","MultiX=Average","Skip=True","Sort=True")</f>
        <v>13.514196922812868</v>
      </c>
    </row>
    <row r="2905" spans="16:21" x14ac:dyDescent="0.25">
      <c r="P2905" s="10">
        <v>38734</v>
      </c>
      <c r="Q2905">
        <v>14.18361</v>
      </c>
      <c r="S2905" s="42">
        <f t="shared" ca="1" si="51"/>
        <v>48925</v>
      </c>
      <c r="T2905" s="43">
        <f ca="1">_xll.BInterpol('Base CDI'!$H$4:$H$28,'Base CDI'!$J$4:$J$29,S2905,"Cubic","Extrapolate=Linear","MultiX=Average","Skip=True","Sort=True")</f>
        <v>13.504958699871825</v>
      </c>
      <c r="U2905" s="43">
        <f ca="1">_xll.BInterpol('Base CDI'!$H$4:$H$28,'Base CDI'!$I$4:$I$29,S2905,"Cubic","Extrapolate=Linear","MultiX=Average","Skip=True","Sort=True")</f>
        <v>13.51424759275033</v>
      </c>
    </row>
    <row r="2906" spans="16:21" x14ac:dyDescent="0.25">
      <c r="P2906" s="10">
        <v>38735</v>
      </c>
      <c r="Q2906">
        <v>14.192880000000001</v>
      </c>
      <c r="S2906" s="42">
        <f t="shared" ca="1" si="51"/>
        <v>48926</v>
      </c>
      <c r="T2906" s="43">
        <f ca="1">_xll.BInterpol('Base CDI'!$H$4:$H$28,'Base CDI'!$J$4:$J$29,S2906,"Cubic","Extrapolate=Linear","MultiX=Average","Skip=True","Sort=True")</f>
        <v>13.504994443110254</v>
      </c>
      <c r="U2906" s="43">
        <f ca="1">_xll.BInterpol('Base CDI'!$H$4:$H$28,'Base CDI'!$I$4:$I$29,S2906,"Cubic","Extrapolate=Linear","MultiX=Average","Skip=True","Sort=True")</f>
        <v>13.514298100192915</v>
      </c>
    </row>
    <row r="2907" spans="16:21" x14ac:dyDescent="0.25">
      <c r="P2907" s="10">
        <v>38736</v>
      </c>
      <c r="Q2907">
        <v>14.20214</v>
      </c>
      <c r="S2907" s="42">
        <f t="shared" ca="1" si="51"/>
        <v>48927</v>
      </c>
      <c r="T2907" s="43">
        <f ca="1">_xll.BInterpol('Base CDI'!$H$4:$H$28,'Base CDI'!$J$4:$J$29,S2907,"Cubic","Extrapolate=Linear","MultiX=Average","Skip=True","Sort=True")</f>
        <v>13.505030008273842</v>
      </c>
      <c r="U2907" s="43">
        <f ca="1">_xll.BInterpol('Base CDI'!$H$4:$H$28,'Base CDI'!$I$4:$I$29,S2907,"Cubic","Extrapolate=Linear","MultiX=Average","Skip=True","Sort=True")</f>
        <v>13.514348445488109</v>
      </c>
    </row>
    <row r="2908" spans="16:21" x14ac:dyDescent="0.25">
      <c r="P2908" s="10">
        <v>38737</v>
      </c>
      <c r="Q2908">
        <v>14.21105</v>
      </c>
      <c r="S2908" s="42">
        <f t="shared" ca="1" si="51"/>
        <v>48928</v>
      </c>
      <c r="T2908" s="43">
        <f ca="1">_xll.BInterpol('Base CDI'!$H$4:$H$28,'Base CDI'!$J$4:$J$29,S2908,"Cubic","Extrapolate=Linear","MultiX=Average","Skip=True","Sort=True")</f>
        <v>13.505065395833222</v>
      </c>
      <c r="U2908" s="43">
        <f ca="1">_xll.BInterpol('Base CDI'!$H$4:$H$28,'Base CDI'!$I$4:$I$29,S2908,"Cubic","Extrapolate=Linear","MultiX=Average","Skip=True","Sort=True")</f>
        <v>13.514398628983384</v>
      </c>
    </row>
    <row r="2909" spans="16:21" x14ac:dyDescent="0.25">
      <c r="P2909" s="10">
        <v>38740</v>
      </c>
      <c r="Q2909">
        <v>14.21996</v>
      </c>
      <c r="S2909" s="42">
        <f t="shared" ca="1" si="51"/>
        <v>48929</v>
      </c>
      <c r="T2909" s="43">
        <f ca="1">_xll.BInterpol('Base CDI'!$H$4:$H$28,'Base CDI'!$J$4:$J$29,S2909,"Cubic","Extrapolate=Linear","MultiX=Average","Skip=True","Sort=True")</f>
        <v>13.505100606259036</v>
      </c>
      <c r="U2909" s="43">
        <f ca="1">_xll.BInterpol('Base CDI'!$H$4:$H$28,'Base CDI'!$I$4:$I$29,S2909,"Cubic","Extrapolate=Linear","MultiX=Average","Skip=True","Sort=True")</f>
        <v>13.514448651026226</v>
      </c>
    </row>
    <row r="2910" spans="16:21" x14ac:dyDescent="0.25">
      <c r="P2910" s="10">
        <v>38741</v>
      </c>
      <c r="Q2910">
        <v>14.228899999999999</v>
      </c>
      <c r="S2910" s="42">
        <f t="shared" ca="1" si="51"/>
        <v>48930</v>
      </c>
      <c r="T2910" s="43">
        <f ca="1">_xll.BInterpol('Base CDI'!$H$4:$H$28,'Base CDI'!$J$4:$J$29,S2910,"Cubic","Extrapolate=Linear","MultiX=Average","Skip=True","Sort=True")</f>
        <v>13.505135640021921</v>
      </c>
      <c r="U2910" s="43">
        <f ca="1">_xll.BInterpol('Base CDI'!$H$4:$H$28,'Base CDI'!$I$4:$I$29,S2910,"Cubic","Extrapolate=Linear","MultiX=Average","Skip=True","Sort=True")</f>
        <v>13.514498511964115</v>
      </c>
    </row>
    <row r="2911" spans="16:21" x14ac:dyDescent="0.25">
      <c r="P2911" s="10">
        <v>38742</v>
      </c>
      <c r="Q2911">
        <v>14.23786</v>
      </c>
      <c r="S2911" s="42">
        <f t="shared" ca="1" si="51"/>
        <v>48931</v>
      </c>
      <c r="T2911" s="43">
        <f ca="1">_xll.BInterpol('Base CDI'!$H$4:$H$28,'Base CDI'!$J$4:$J$29,S2911,"Cubic","Extrapolate=Linear","MultiX=Average","Skip=True","Sort=True")</f>
        <v>13.505170497592516</v>
      </c>
      <c r="U2911" s="43">
        <f ca="1">_xll.BInterpol('Base CDI'!$H$4:$H$28,'Base CDI'!$I$4:$I$29,S2911,"Cubic","Extrapolate=Linear","MultiX=Average","Skip=True","Sort=True")</f>
        <v>13.514548212144527</v>
      </c>
    </row>
    <row r="2912" spans="16:21" x14ac:dyDescent="0.25">
      <c r="P2912" s="10">
        <v>38743</v>
      </c>
      <c r="Q2912">
        <v>14.246840000000001</v>
      </c>
      <c r="S2912" s="42">
        <f t="shared" ca="1" si="51"/>
        <v>48932</v>
      </c>
      <c r="T2912" s="43">
        <f ca="1">_xll.BInterpol('Base CDI'!$H$4:$H$28,'Base CDI'!$J$4:$J$29,S2912,"Cubic","Extrapolate=Linear","MultiX=Average","Skip=True","Sort=True")</f>
        <v>13.505205179441457</v>
      </c>
      <c r="U2912" s="43">
        <f ca="1">_xll.BInterpol('Base CDI'!$H$4:$H$28,'Base CDI'!$I$4:$I$29,S2912,"Cubic","Extrapolate=Linear","MultiX=Average","Skip=True","Sort=True")</f>
        <v>13.514597751914946</v>
      </c>
    </row>
    <row r="2913" spans="16:21" x14ac:dyDescent="0.25">
      <c r="P2913" s="10">
        <v>38744</v>
      </c>
      <c r="Q2913">
        <v>14.255850000000001</v>
      </c>
      <c r="S2913" s="42">
        <f t="shared" ca="1" si="51"/>
        <v>48933</v>
      </c>
      <c r="T2913" s="43">
        <f ca="1">_xll.BInterpol('Base CDI'!$H$4:$H$28,'Base CDI'!$J$4:$J$29,S2913,"Cubic","Extrapolate=Linear","MultiX=Average","Skip=True","Sort=True")</f>
        <v>13.505239686039388</v>
      </c>
      <c r="U2913" s="43">
        <f ca="1">_xll.BInterpol('Base CDI'!$H$4:$H$28,'Base CDI'!$I$4:$I$29,S2913,"Cubic","Extrapolate=Linear","MultiX=Average","Skip=True","Sort=True")</f>
        <v>13.51464713162285</v>
      </c>
    </row>
    <row r="2914" spans="16:21" x14ac:dyDescent="0.25">
      <c r="P2914" s="10">
        <v>38747</v>
      </c>
      <c r="Q2914">
        <v>14.26483</v>
      </c>
      <c r="S2914" s="42">
        <f t="shared" ca="1" si="51"/>
        <v>48934</v>
      </c>
      <c r="T2914" s="43">
        <f ca="1">_xll.BInterpol('Base CDI'!$H$4:$H$28,'Base CDI'!$J$4:$J$29,S2914,"Cubic","Extrapolate=Linear","MultiX=Average","Skip=True","Sort=True")</f>
        <v>13.505274017856943</v>
      </c>
      <c r="U2914" s="43">
        <f ca="1">_xll.BInterpol('Base CDI'!$H$4:$H$28,'Base CDI'!$I$4:$I$29,S2914,"Cubic","Extrapolate=Linear","MultiX=Average","Skip=True","Sort=True")</f>
        <v>13.51469635161572</v>
      </c>
    </row>
    <row r="2915" spans="16:21" x14ac:dyDescent="0.25">
      <c r="P2915" s="10">
        <v>38748</v>
      </c>
      <c r="Q2915">
        <v>14.27378</v>
      </c>
      <c r="S2915" s="42">
        <f t="shared" ca="1" si="51"/>
        <v>48935</v>
      </c>
      <c r="T2915" s="43">
        <f ca="1">_xll.BInterpol('Base CDI'!$H$4:$H$28,'Base CDI'!$J$4:$J$29,S2915,"Cubic","Extrapolate=Linear","MultiX=Average","Skip=True","Sort=True")</f>
        <v>13.50530817536476</v>
      </c>
      <c r="U2915" s="43">
        <f ca="1">_xll.BInterpol('Base CDI'!$H$4:$H$28,'Base CDI'!$I$4:$I$29,S2915,"Cubic","Extrapolate=Linear","MultiX=Average","Skip=True","Sort=True")</f>
        <v>13.514745412241036</v>
      </c>
    </row>
    <row r="2916" spans="16:21" x14ac:dyDescent="0.25">
      <c r="P2916" s="10">
        <v>38749</v>
      </c>
      <c r="Q2916">
        <v>14.282730000000001</v>
      </c>
      <c r="S2916" s="42">
        <f t="shared" ca="1" si="51"/>
        <v>48936</v>
      </c>
      <c r="T2916" s="43">
        <f ca="1">_xll.BInterpol('Base CDI'!$H$4:$H$28,'Base CDI'!$J$4:$J$29,S2916,"Cubic","Extrapolate=Linear","MultiX=Average","Skip=True","Sort=True")</f>
        <v>13.50534215903348</v>
      </c>
      <c r="U2916" s="43">
        <f ca="1">_xll.BInterpol('Base CDI'!$H$4:$H$28,'Base CDI'!$I$4:$I$29,S2916,"Cubic","Extrapolate=Linear","MultiX=Average","Skip=True","Sort=True")</f>
        <v>13.514794313846275</v>
      </c>
    </row>
    <row r="2917" spans="16:21" x14ac:dyDescent="0.25">
      <c r="P2917" s="10">
        <v>38750</v>
      </c>
      <c r="Q2917">
        <v>14.291700000000001</v>
      </c>
      <c r="S2917" s="42">
        <f t="shared" ca="1" si="51"/>
        <v>48937</v>
      </c>
      <c r="T2917" s="43">
        <f ca="1">_xll.BInterpol('Base CDI'!$H$4:$H$28,'Base CDI'!$J$4:$J$29,S2917,"Cubic","Extrapolate=Linear","MultiX=Average","Skip=True","Sort=True")</f>
        <v>13.505375969333741</v>
      </c>
      <c r="U2917" s="43">
        <f ca="1">_xll.BInterpol('Base CDI'!$H$4:$H$28,'Base CDI'!$I$4:$I$29,S2917,"Cubic","Extrapolate=Linear","MultiX=Average","Skip=True","Sort=True")</f>
        <v>13.514843056778922</v>
      </c>
    </row>
    <row r="2918" spans="16:21" x14ac:dyDescent="0.25">
      <c r="P2918" s="10">
        <v>38751</v>
      </c>
      <c r="Q2918">
        <v>14.300700000000001</v>
      </c>
      <c r="S2918" s="42">
        <f t="shared" ca="1" si="51"/>
        <v>48938</v>
      </c>
      <c r="T2918" s="43">
        <f ca="1">_xll.BInterpol('Base CDI'!$H$4:$H$28,'Base CDI'!$J$4:$J$29,S2918,"Cubic","Extrapolate=Linear","MultiX=Average","Skip=True","Sort=True")</f>
        <v>13.505409606736182</v>
      </c>
      <c r="U2918" s="43">
        <f ca="1">_xll.BInterpol('Base CDI'!$H$4:$H$28,'Base CDI'!$I$4:$I$29,S2918,"Cubic","Extrapolate=Linear","MultiX=Average","Skip=True","Sort=True")</f>
        <v>13.514891641386454</v>
      </c>
    </row>
    <row r="2919" spans="16:21" x14ac:dyDescent="0.25">
      <c r="P2919" s="10">
        <v>38754</v>
      </c>
      <c r="Q2919">
        <v>14.309699999999999</v>
      </c>
      <c r="S2919" s="42">
        <f t="shared" ca="1" si="51"/>
        <v>48939</v>
      </c>
      <c r="T2919" s="43">
        <f ca="1">_xll.BInterpol('Base CDI'!$H$4:$H$28,'Base CDI'!$J$4:$J$29,S2919,"Cubic","Extrapolate=Linear","MultiX=Average","Skip=True","Sort=True")</f>
        <v>13.505443071711438</v>
      </c>
      <c r="U2919" s="43">
        <f ca="1">_xll.BInterpol('Base CDI'!$H$4:$H$28,'Base CDI'!$I$4:$I$29,S2919,"Cubic","Extrapolate=Linear","MultiX=Average","Skip=True","Sort=True")</f>
        <v>13.514940068016353</v>
      </c>
    </row>
    <row r="2920" spans="16:21" x14ac:dyDescent="0.25">
      <c r="P2920" s="10">
        <v>38755</v>
      </c>
      <c r="Q2920">
        <v>14.3187</v>
      </c>
      <c r="S2920" s="42">
        <f t="shared" ca="1" si="51"/>
        <v>48940</v>
      </c>
      <c r="T2920" s="43">
        <f ca="1">_xll.BInterpol('Base CDI'!$H$4:$H$28,'Base CDI'!$J$4:$J$29,S2920,"Cubic","Extrapolate=Linear","MultiX=Average","Skip=True","Sort=True")</f>
        <v>13.505476364730153</v>
      </c>
      <c r="U2920" s="43">
        <f ca="1">_xll.BInterpol('Base CDI'!$H$4:$H$28,'Base CDI'!$I$4:$I$29,S2920,"Cubic","Extrapolate=Linear","MultiX=Average","Skip=True","Sort=True")</f>
        <v>13.514988337016096</v>
      </c>
    </row>
    <row r="2921" spans="16:21" x14ac:dyDescent="0.25">
      <c r="P2921" s="10">
        <v>38756</v>
      </c>
      <c r="Q2921">
        <v>14.32771</v>
      </c>
      <c r="S2921" s="42">
        <f t="shared" ca="1" si="51"/>
        <v>48941</v>
      </c>
      <c r="T2921" s="43">
        <f ca="1">_xll.BInterpol('Base CDI'!$H$4:$H$28,'Base CDI'!$J$4:$J$29,S2921,"Cubic","Extrapolate=Linear","MultiX=Average","Skip=True","Sort=True")</f>
        <v>13.505509486262961</v>
      </c>
      <c r="U2921" s="43">
        <f ca="1">_xll.BInterpol('Base CDI'!$H$4:$H$28,'Base CDI'!$I$4:$I$29,S2921,"Cubic","Extrapolate=Linear","MultiX=Average","Skip=True","Sort=True")</f>
        <v>13.515036448733166</v>
      </c>
    </row>
    <row r="2922" spans="16:21" x14ac:dyDescent="0.25">
      <c r="P2922" s="10">
        <v>38757</v>
      </c>
      <c r="Q2922">
        <v>14.336729999999999</v>
      </c>
      <c r="S2922" s="42">
        <f t="shared" ca="1" si="51"/>
        <v>48942</v>
      </c>
      <c r="T2922" s="43">
        <f ca="1">_xll.BInterpol('Base CDI'!$H$4:$H$28,'Base CDI'!$J$4:$J$29,S2922,"Cubic","Extrapolate=Linear","MultiX=Average","Skip=True","Sort=True")</f>
        <v>13.505542436780502</v>
      </c>
      <c r="U2922" s="43">
        <f ca="1">_xll.BInterpol('Base CDI'!$H$4:$H$28,'Base CDI'!$I$4:$I$29,S2922,"Cubic","Extrapolate=Linear","MultiX=Average","Skip=True","Sort=True")</f>
        <v>13.515084403515042</v>
      </c>
    </row>
    <row r="2923" spans="16:21" x14ac:dyDescent="0.25">
      <c r="P2923" s="10">
        <v>38758</v>
      </c>
      <c r="Q2923">
        <v>14.345750000000001</v>
      </c>
      <c r="S2923" s="42">
        <f t="shared" ca="1" si="51"/>
        <v>48943</v>
      </c>
      <c r="T2923" s="43">
        <f ca="1">_xll.BInterpol('Base CDI'!$H$4:$H$28,'Base CDI'!$J$4:$J$29,S2923,"Cubic","Extrapolate=Linear","MultiX=Average","Skip=True","Sort=True")</f>
        <v>13.505575216753414</v>
      </c>
      <c r="U2923" s="43">
        <f ca="1">_xll.BInterpol('Base CDI'!$H$4:$H$28,'Base CDI'!$I$4:$I$29,S2923,"Cubic","Extrapolate=Linear","MultiX=Average","Skip=True","Sort=True")</f>
        <v>13.515132201709202</v>
      </c>
    </row>
    <row r="2924" spans="16:21" x14ac:dyDescent="0.25">
      <c r="P2924" s="10">
        <v>38761</v>
      </c>
      <c r="Q2924">
        <v>14.35478</v>
      </c>
      <c r="S2924" s="42">
        <f t="shared" ca="1" si="51"/>
        <v>48944</v>
      </c>
      <c r="T2924" s="43">
        <f ca="1">_xll.BInterpol('Base CDI'!$H$4:$H$28,'Base CDI'!$J$4:$J$29,S2924,"Cubic","Extrapolate=Linear","MultiX=Average","Skip=True","Sort=True")</f>
        <v>13.505607826652337</v>
      </c>
      <c r="U2924" s="43">
        <f ca="1">_xll.BInterpol('Base CDI'!$H$4:$H$28,'Base CDI'!$I$4:$I$29,S2924,"Cubic","Extrapolate=Linear","MultiX=Average","Skip=True","Sort=True")</f>
        <v>13.51517984366313</v>
      </c>
    </row>
    <row r="2925" spans="16:21" x14ac:dyDescent="0.25">
      <c r="P2925" s="10">
        <v>38762</v>
      </c>
      <c r="Q2925">
        <v>14.363799999999999</v>
      </c>
      <c r="S2925" s="42">
        <f t="shared" ca="1" si="51"/>
        <v>48945</v>
      </c>
      <c r="T2925" s="43">
        <f ca="1">_xll.BInterpol('Base CDI'!$H$4:$H$28,'Base CDI'!$J$4:$J$29,S2925,"Cubic","Extrapolate=Linear","MultiX=Average","Skip=True","Sort=True")</f>
        <v>13.505640266947907</v>
      </c>
      <c r="U2925" s="43">
        <f ca="1">_xll.BInterpol('Base CDI'!$H$4:$H$28,'Base CDI'!$I$4:$I$29,S2925,"Cubic","Extrapolate=Linear","MultiX=Average","Skip=True","Sort=True")</f>
        <v>13.515227329724304</v>
      </c>
    </row>
    <row r="2926" spans="16:21" x14ac:dyDescent="0.25">
      <c r="P2926" s="10">
        <v>38763</v>
      </c>
      <c r="Q2926">
        <v>14.37284</v>
      </c>
      <c r="S2926" s="42">
        <f t="shared" ca="1" si="51"/>
        <v>48946</v>
      </c>
      <c r="T2926" s="43">
        <f ca="1">_xll.BInterpol('Base CDI'!$H$4:$H$28,'Base CDI'!$J$4:$J$29,S2926,"Cubic","Extrapolate=Linear","MultiX=Average","Skip=True","Sort=True")</f>
        <v>13.505672538110765</v>
      </c>
      <c r="U2926" s="43">
        <f ca="1">_xll.BInterpol('Base CDI'!$H$4:$H$28,'Base CDI'!$I$4:$I$29,S2926,"Cubic","Extrapolate=Linear","MultiX=Average","Skip=True","Sort=True")</f>
        <v>13.515274660240204</v>
      </c>
    </row>
    <row r="2927" spans="16:21" x14ac:dyDescent="0.25">
      <c r="P2927" s="10">
        <v>38764</v>
      </c>
      <c r="Q2927">
        <v>14.3819</v>
      </c>
      <c r="S2927" s="42">
        <f t="shared" ca="1" si="51"/>
        <v>48947</v>
      </c>
      <c r="T2927" s="43">
        <f ca="1">_xll.BInterpol('Base CDI'!$H$4:$H$28,'Base CDI'!$J$4:$J$29,S2927,"Cubic","Extrapolate=Linear","MultiX=Average","Skip=True","Sort=True")</f>
        <v>13.505704640611548</v>
      </c>
      <c r="U2927" s="43">
        <f ca="1">_xll.BInterpol('Base CDI'!$H$4:$H$28,'Base CDI'!$I$4:$I$29,S2927,"Cubic","Extrapolate=Linear","MultiX=Average","Skip=True","Sort=True")</f>
        <v>13.515321835558309</v>
      </c>
    </row>
    <row r="2928" spans="16:21" x14ac:dyDescent="0.25">
      <c r="P2928" s="10">
        <v>38765</v>
      </c>
      <c r="Q2928">
        <v>14.390969999999999</v>
      </c>
      <c r="S2928" s="42">
        <f t="shared" ca="1" si="51"/>
        <v>48948</v>
      </c>
      <c r="T2928" s="43">
        <f ca="1">_xll.BInterpol('Base CDI'!$H$4:$H$28,'Base CDI'!$J$4:$J$29,S2928,"Cubic","Extrapolate=Linear","MultiX=Average","Skip=True","Sort=True")</f>
        <v>13.505736574920894</v>
      </c>
      <c r="U2928" s="43">
        <f ca="1">_xll.BInterpol('Base CDI'!$H$4:$H$28,'Base CDI'!$I$4:$I$29,S2928,"Cubic","Extrapolate=Linear","MultiX=Average","Skip=True","Sort=True")</f>
        <v>13.5153688560261</v>
      </c>
    </row>
    <row r="2929" spans="16:21" x14ac:dyDescent="0.25">
      <c r="P2929" s="10">
        <v>38768</v>
      </c>
      <c r="Q2929">
        <v>14.400040000000001</v>
      </c>
      <c r="S2929" s="42">
        <f t="shared" ca="1" si="51"/>
        <v>48949</v>
      </c>
      <c r="T2929" s="43">
        <f ca="1">_xll.BInterpol('Base CDI'!$H$4:$H$28,'Base CDI'!$J$4:$J$29,S2929,"Cubic","Extrapolate=Linear","MultiX=Average","Skip=True","Sort=True")</f>
        <v>13.505768341509444</v>
      </c>
      <c r="U2929" s="43">
        <f ca="1">_xll.BInterpol('Base CDI'!$H$4:$H$28,'Base CDI'!$I$4:$I$29,S2929,"Cubic","Extrapolate=Linear","MultiX=Average","Skip=True","Sort=True")</f>
        <v>13.515415721991058</v>
      </c>
    </row>
    <row r="2930" spans="16:21" x14ac:dyDescent="0.25">
      <c r="P2930" s="10">
        <v>38769</v>
      </c>
      <c r="Q2930">
        <v>14.40912</v>
      </c>
      <c r="S2930" s="42">
        <f t="shared" ca="1" si="51"/>
        <v>48950</v>
      </c>
      <c r="T2930" s="43">
        <f ca="1">_xll.BInterpol('Base CDI'!$H$4:$H$28,'Base CDI'!$J$4:$J$29,S2930,"Cubic","Extrapolate=Linear","MultiX=Average","Skip=True","Sort=True")</f>
        <v>13.505799940847833</v>
      </c>
      <c r="U2930" s="43">
        <f ca="1">_xll.BInterpol('Base CDI'!$H$4:$H$28,'Base CDI'!$I$4:$I$29,S2930,"Cubic","Extrapolate=Linear","MultiX=Average","Skip=True","Sort=True")</f>
        <v>13.515462433800662</v>
      </c>
    </row>
    <row r="2931" spans="16:21" x14ac:dyDescent="0.25">
      <c r="P2931" s="10">
        <v>38770</v>
      </c>
      <c r="Q2931">
        <v>14.41821</v>
      </c>
      <c r="S2931" s="42">
        <f t="shared" ca="1" si="51"/>
        <v>48951</v>
      </c>
      <c r="T2931" s="43">
        <f ca="1">_xll.BInterpol('Base CDI'!$H$4:$H$28,'Base CDI'!$J$4:$J$29,S2931,"Cubic","Extrapolate=Linear","MultiX=Average","Skip=True","Sort=True")</f>
        <v>13.505831373406703</v>
      </c>
      <c r="U2931" s="43">
        <f ca="1">_xll.BInterpol('Base CDI'!$H$4:$H$28,'Base CDI'!$I$4:$I$29,S2931,"Cubic","Extrapolate=Linear","MultiX=Average","Skip=True","Sort=True")</f>
        <v>13.515508991802392</v>
      </c>
    </row>
    <row r="2932" spans="16:21" x14ac:dyDescent="0.25">
      <c r="P2932" s="10">
        <v>38771</v>
      </c>
      <c r="Q2932">
        <v>14.42731</v>
      </c>
      <c r="S2932" s="42">
        <f t="shared" ca="1" si="51"/>
        <v>48952</v>
      </c>
      <c r="T2932" s="43">
        <f ca="1">_xll.BInterpol('Base CDI'!$H$4:$H$28,'Base CDI'!$J$4:$J$29,S2932,"Cubic","Extrapolate=Linear","MultiX=Average","Skip=True","Sort=True")</f>
        <v>13.505862639656689</v>
      </c>
      <c r="U2932" s="43">
        <f ca="1">_xll.BInterpol('Base CDI'!$H$4:$H$28,'Base CDI'!$I$4:$I$29,S2932,"Cubic","Extrapolate=Linear","MultiX=Average","Skip=True","Sort=True")</f>
        <v>13.51555539634373</v>
      </c>
    </row>
    <row r="2933" spans="16:21" x14ac:dyDescent="0.25">
      <c r="P2933" s="10">
        <v>38772</v>
      </c>
      <c r="Q2933">
        <v>14.43642</v>
      </c>
      <c r="S2933" s="42">
        <f t="shared" ca="1" si="51"/>
        <v>48953</v>
      </c>
      <c r="T2933" s="43">
        <f ca="1">_xll.BInterpol('Base CDI'!$H$4:$H$28,'Base CDI'!$J$4:$J$29,S2933,"Cubic","Extrapolate=Linear","MultiX=Average","Skip=True","Sort=True")</f>
        <v>13.505893740068434</v>
      </c>
      <c r="U2933" s="43">
        <f ca="1">_xll.BInterpol('Base CDI'!$H$4:$H$28,'Base CDI'!$I$4:$I$29,S2933,"Cubic","Extrapolate=Linear","MultiX=Average","Skip=True","Sort=True")</f>
        <v>13.515601647772153</v>
      </c>
    </row>
    <row r="2934" spans="16:21" x14ac:dyDescent="0.25">
      <c r="P2934" s="10">
        <v>38777</v>
      </c>
      <c r="Q2934">
        <v>14.44556</v>
      </c>
      <c r="S2934" s="42">
        <f t="shared" ca="1" si="51"/>
        <v>48954</v>
      </c>
      <c r="T2934" s="43">
        <f ca="1">_xll.BInterpol('Base CDI'!$H$4:$H$28,'Base CDI'!$J$4:$J$29,S2934,"Cubic","Extrapolate=Linear","MultiX=Average","Skip=True","Sort=True")</f>
        <v>13.505924675112571</v>
      </c>
      <c r="U2934" s="43">
        <f ca="1">_xll.BInterpol('Base CDI'!$H$4:$H$28,'Base CDI'!$I$4:$I$29,S2934,"Cubic","Extrapolate=Linear","MultiX=Average","Skip=True","Sort=True")</f>
        <v>13.515647746435143</v>
      </c>
    </row>
    <row r="2935" spans="16:21" x14ac:dyDescent="0.25">
      <c r="P2935" s="10">
        <v>38778</v>
      </c>
      <c r="Q2935">
        <v>14.45471</v>
      </c>
      <c r="S2935" s="42">
        <f t="shared" ca="1" si="51"/>
        <v>48955</v>
      </c>
      <c r="T2935" s="43">
        <f ca="1">_xll.BInterpol('Base CDI'!$H$4:$H$28,'Base CDI'!$J$4:$J$29,S2935,"Cubic","Extrapolate=Linear","MultiX=Average","Skip=True","Sort=True")</f>
        <v>13.505955445259742</v>
      </c>
      <c r="U2935" s="43">
        <f ca="1">_xll.BInterpol('Base CDI'!$H$4:$H$28,'Base CDI'!$I$4:$I$29,S2935,"Cubic","Extrapolate=Linear","MultiX=Average","Skip=True","Sort=True")</f>
        <v>13.515693692680177</v>
      </c>
    </row>
    <row r="2936" spans="16:21" x14ac:dyDescent="0.25">
      <c r="P2936" s="10">
        <v>38779</v>
      </c>
      <c r="Q2936">
        <v>14.46386</v>
      </c>
      <c r="S2936" s="42">
        <f t="shared" ca="1" si="51"/>
        <v>48956</v>
      </c>
      <c r="T2936" s="43">
        <f ca="1">_xll.BInterpol('Base CDI'!$H$4:$H$28,'Base CDI'!$J$4:$J$29,S2936,"Cubic","Extrapolate=Linear","MultiX=Average","Skip=True","Sort=True")</f>
        <v>13.505986050980585</v>
      </c>
      <c r="U2936" s="43">
        <f ca="1">_xll.BInterpol('Base CDI'!$H$4:$H$28,'Base CDI'!$I$4:$I$29,S2936,"Cubic","Extrapolate=Linear","MultiX=Average","Skip=True","Sort=True")</f>
        <v>13.51573948685474</v>
      </c>
    </row>
    <row r="2937" spans="16:21" x14ac:dyDescent="0.25">
      <c r="P2937" s="10">
        <v>38782</v>
      </c>
      <c r="Q2937">
        <v>14.47301</v>
      </c>
      <c r="S2937" s="42">
        <f t="shared" ca="1" si="51"/>
        <v>48957</v>
      </c>
      <c r="T2937" s="43">
        <f ca="1">_xll.BInterpol('Base CDI'!$H$4:$H$28,'Base CDI'!$J$4:$J$29,S2937,"Cubic","Extrapolate=Linear","MultiX=Average","Skip=True","Sort=True")</f>
        <v>13.506016492745738</v>
      </c>
      <c r="U2937" s="43">
        <f ca="1">_xll.BInterpol('Base CDI'!$H$4:$H$28,'Base CDI'!$I$4:$I$29,S2937,"Cubic","Extrapolate=Linear","MultiX=Average","Skip=True","Sort=True")</f>
        <v>13.515785129306309</v>
      </c>
    </row>
    <row r="2938" spans="16:21" x14ac:dyDescent="0.25">
      <c r="P2938" s="10">
        <v>38783</v>
      </c>
      <c r="Q2938">
        <v>14.48216</v>
      </c>
      <c r="S2938" s="42">
        <f t="shared" ca="1" si="51"/>
        <v>48958</v>
      </c>
      <c r="T2938" s="43">
        <f ca="1">_xll.BInterpol('Base CDI'!$H$4:$H$28,'Base CDI'!$J$4:$J$29,S2938,"Cubic","Extrapolate=Linear","MultiX=Average","Skip=True","Sort=True")</f>
        <v>13.50604677102584</v>
      </c>
      <c r="U2938" s="43">
        <f ca="1">_xll.BInterpol('Base CDI'!$H$4:$H$28,'Base CDI'!$I$4:$I$29,S2938,"Cubic","Extrapolate=Linear","MultiX=Average","Skip=True","Sort=True")</f>
        <v>13.515830620382365</v>
      </c>
    </row>
    <row r="2939" spans="16:21" x14ac:dyDescent="0.25">
      <c r="P2939" s="10">
        <v>38784</v>
      </c>
      <c r="Q2939">
        <v>14.49131</v>
      </c>
      <c r="S2939" s="42">
        <f t="shared" ca="1" si="51"/>
        <v>48959</v>
      </c>
      <c r="T2939" s="43">
        <f ca="1">_xll.BInterpol('Base CDI'!$H$4:$H$28,'Base CDI'!$J$4:$J$29,S2939,"Cubic","Extrapolate=Linear","MultiX=Average","Skip=True","Sort=True")</f>
        <v>13.506076886291527</v>
      </c>
      <c r="U2939" s="43">
        <f ca="1">_xll.BInterpol('Base CDI'!$H$4:$H$28,'Base CDI'!$I$4:$I$29,S2939,"Cubic","Extrapolate=Linear","MultiX=Average","Skip=True","Sort=True")</f>
        <v>13.515875960430387</v>
      </c>
    </row>
    <row r="2940" spans="16:21" x14ac:dyDescent="0.25">
      <c r="P2940" s="10">
        <v>38785</v>
      </c>
      <c r="Q2940">
        <v>14.50046</v>
      </c>
      <c r="S2940" s="42">
        <f t="shared" ca="1" si="51"/>
        <v>48960</v>
      </c>
      <c r="T2940" s="43">
        <f ca="1">_xll.BInterpol('Base CDI'!$H$4:$H$28,'Base CDI'!$J$4:$J$29,S2940,"Cubic","Extrapolate=Linear","MultiX=Average","Skip=True","Sort=True")</f>
        <v>13.506106839013443</v>
      </c>
      <c r="U2940" s="43">
        <f ca="1">_xll.BInterpol('Base CDI'!$H$4:$H$28,'Base CDI'!$I$4:$I$29,S2940,"Cubic","Extrapolate=Linear","MultiX=Average","Skip=True","Sort=True")</f>
        <v>13.515921149797855</v>
      </c>
    </row>
    <row r="2941" spans="16:21" x14ac:dyDescent="0.25">
      <c r="P2941" s="10">
        <v>38786</v>
      </c>
      <c r="Q2941">
        <v>14.509259999999999</v>
      </c>
      <c r="S2941" s="42">
        <f t="shared" ca="1" si="51"/>
        <v>48961</v>
      </c>
      <c r="T2941" s="43">
        <f ca="1">_xll.BInterpol('Base CDI'!$H$4:$H$28,'Base CDI'!$J$4:$J$29,S2941,"Cubic","Extrapolate=Linear","MultiX=Average","Skip=True","Sort=True")</f>
        <v>13.506136629662221</v>
      </c>
      <c r="U2941" s="43">
        <f ca="1">_xll.BInterpol('Base CDI'!$H$4:$H$28,'Base CDI'!$I$4:$I$29,S2941,"Cubic","Extrapolate=Linear","MultiX=Average","Skip=True","Sort=True")</f>
        <v>13.51596618883225</v>
      </c>
    </row>
    <row r="2942" spans="16:21" x14ac:dyDescent="0.25">
      <c r="P2942" s="10">
        <v>38789</v>
      </c>
      <c r="Q2942">
        <v>14.518050000000001</v>
      </c>
      <c r="S2942" s="42">
        <f t="shared" ca="1" si="51"/>
        <v>48962</v>
      </c>
      <c r="T2942" s="43">
        <f ca="1">_xll.BInterpol('Base CDI'!$H$4:$H$28,'Base CDI'!$J$4:$J$29,S2942,"Cubic","Extrapolate=Linear","MultiX=Average","Skip=True","Sort=True")</f>
        <v>13.5061662587085</v>
      </c>
      <c r="U2942" s="43">
        <f ca="1">_xll.BInterpol('Base CDI'!$H$4:$H$28,'Base CDI'!$I$4:$I$29,S2942,"Cubic","Extrapolate=Linear","MultiX=Average","Skip=True","Sort=True")</f>
        <v>13.516011077881053</v>
      </c>
    </row>
    <row r="2943" spans="16:21" x14ac:dyDescent="0.25">
      <c r="P2943" s="10">
        <v>38790</v>
      </c>
      <c r="Q2943">
        <v>14.52685</v>
      </c>
      <c r="S2943" s="42">
        <f t="shared" ca="1" si="51"/>
        <v>48963</v>
      </c>
      <c r="T2943" s="43">
        <f ca="1">_xll.BInterpol('Base CDI'!$H$4:$H$28,'Base CDI'!$J$4:$J$29,S2943,"Cubic","Extrapolate=Linear","MultiX=Average","Skip=True","Sort=True")</f>
        <v>13.506195726622924</v>
      </c>
      <c r="U2943" s="43">
        <f ca="1">_xll.BInterpol('Base CDI'!$H$4:$H$28,'Base CDI'!$I$4:$I$29,S2943,"Cubic","Extrapolate=Linear","MultiX=Average","Skip=True","Sort=True")</f>
        <v>13.516055817291742</v>
      </c>
    </row>
    <row r="2944" spans="16:21" x14ac:dyDescent="0.25">
      <c r="P2944" s="10">
        <v>38791</v>
      </c>
      <c r="Q2944">
        <v>14.535640000000001</v>
      </c>
      <c r="S2944" s="42">
        <f t="shared" ca="1" si="51"/>
        <v>48964</v>
      </c>
      <c r="T2944" s="43">
        <f ca="1">_xll.BInterpol('Base CDI'!$H$4:$H$28,'Base CDI'!$J$4:$J$29,S2944,"Cubic","Extrapolate=Linear","MultiX=Average","Skip=True","Sort=True")</f>
        <v>13.506225033876124</v>
      </c>
      <c r="U2944" s="43">
        <f ca="1">_xll.BInterpol('Base CDI'!$H$4:$H$28,'Base CDI'!$I$4:$I$29,S2944,"Cubic","Extrapolate=Linear","MultiX=Average","Skip=True","Sort=True")</f>
        <v>13.516100407411797</v>
      </c>
    </row>
    <row r="2945" spans="16:21" x14ac:dyDescent="0.25">
      <c r="P2945" s="10">
        <v>38792</v>
      </c>
      <c r="Q2945">
        <v>14.54444</v>
      </c>
      <c r="S2945" s="42">
        <f t="shared" ca="1" si="51"/>
        <v>48965</v>
      </c>
      <c r="T2945" s="43">
        <f ca="1">_xll.BInterpol('Base CDI'!$H$4:$H$28,'Base CDI'!$J$4:$J$29,S2945,"Cubic","Extrapolate=Linear","MultiX=Average","Skip=True","Sort=True")</f>
        <v>13.506254180938743</v>
      </c>
      <c r="U2945" s="43">
        <f ca="1">_xll.BInterpol('Base CDI'!$H$4:$H$28,'Base CDI'!$I$4:$I$29,S2945,"Cubic","Extrapolate=Linear","MultiX=Average","Skip=True","Sort=True")</f>
        <v>13.5161448485887</v>
      </c>
    </row>
    <row r="2946" spans="16:21" x14ac:dyDescent="0.25">
      <c r="P2946" s="10">
        <v>38793</v>
      </c>
      <c r="Q2946">
        <v>14.553240000000001</v>
      </c>
      <c r="S2946" s="42">
        <f t="shared" ca="1" si="51"/>
        <v>48966</v>
      </c>
      <c r="T2946" s="43">
        <f ca="1">_xll.BInterpol('Base CDI'!$H$4:$H$28,'Base CDI'!$J$4:$J$29,S2946,"Cubic","Extrapolate=Linear","MultiX=Average","Skip=True","Sort=True")</f>
        <v>13.506283168281419</v>
      </c>
      <c r="U2946" s="43">
        <f ca="1">_xll.BInterpol('Base CDI'!$H$4:$H$28,'Base CDI'!$I$4:$I$29,S2946,"Cubic","Extrapolate=Linear","MultiX=Average","Skip=True","Sort=True")</f>
        <v>13.51618914116993</v>
      </c>
    </row>
    <row r="2947" spans="16:21" x14ac:dyDescent="0.25">
      <c r="P2947" s="10">
        <v>38796</v>
      </c>
      <c r="Q2947">
        <v>14.56204</v>
      </c>
      <c r="S2947" s="42">
        <f t="shared" ca="1" si="51"/>
        <v>48967</v>
      </c>
      <c r="T2947" s="43">
        <f ca="1">_xll.BInterpol('Base CDI'!$H$4:$H$28,'Base CDI'!$J$4:$J$29,S2947,"Cubic","Extrapolate=Linear","MultiX=Average","Skip=True","Sort=True")</f>
        <v>13.506311996374791</v>
      </c>
      <c r="U2947" s="43">
        <f ca="1">_xll.BInterpol('Base CDI'!$H$4:$H$28,'Base CDI'!$I$4:$I$29,S2947,"Cubic","Extrapolate=Linear","MultiX=Average","Skip=True","Sort=True")</f>
        <v>13.516233285502965</v>
      </c>
    </row>
    <row r="2948" spans="16:21" x14ac:dyDescent="0.25">
      <c r="P2948" s="10">
        <v>38797</v>
      </c>
      <c r="Q2948">
        <v>14.57085</v>
      </c>
      <c r="S2948" s="42">
        <f t="shared" ca="1" si="51"/>
        <v>48968</v>
      </c>
      <c r="T2948" s="43">
        <f ca="1">_xll.BInterpol('Base CDI'!$H$4:$H$28,'Base CDI'!$J$4:$J$29,S2948,"Cubic","Extrapolate=Linear","MultiX=Average","Skip=True","Sort=True")</f>
        <v>13.506340665689494</v>
      </c>
      <c r="U2948" s="43">
        <f ca="1">_xll.BInterpol('Base CDI'!$H$4:$H$28,'Base CDI'!$I$4:$I$29,S2948,"Cubic","Extrapolate=Linear","MultiX=Average","Skip=True","Sort=True")</f>
        <v>13.516277281935288</v>
      </c>
    </row>
    <row r="2949" spans="16:21" x14ac:dyDescent="0.25">
      <c r="P2949" s="10">
        <v>38798</v>
      </c>
      <c r="Q2949">
        <v>14.579660000000001</v>
      </c>
      <c r="S2949" s="42">
        <f t="shared" ca="1" si="51"/>
        <v>48969</v>
      </c>
      <c r="T2949" s="43">
        <f ca="1">_xll.BInterpol('Base CDI'!$H$4:$H$28,'Base CDI'!$J$4:$J$29,S2949,"Cubic","Extrapolate=Linear","MultiX=Average","Skip=True","Sort=True")</f>
        <v>13.50636917669617</v>
      </c>
      <c r="U2949" s="43">
        <f ca="1">_xll.BInterpol('Base CDI'!$H$4:$H$28,'Base CDI'!$I$4:$I$29,S2949,"Cubic","Extrapolate=Linear","MultiX=Average","Skip=True","Sort=True")</f>
        <v>13.516321130814379</v>
      </c>
    </row>
    <row r="2950" spans="16:21" x14ac:dyDescent="0.25">
      <c r="P2950" s="10">
        <v>38799</v>
      </c>
      <c r="Q2950">
        <v>14.588480000000001</v>
      </c>
      <c r="S2950" s="42">
        <f t="shared" ca="1" si="51"/>
        <v>48970</v>
      </c>
      <c r="T2950" s="43">
        <f ca="1">_xll.BInterpol('Base CDI'!$H$4:$H$28,'Base CDI'!$J$4:$J$29,S2950,"Cubic","Extrapolate=Linear","MultiX=Average","Skip=True","Sort=True")</f>
        <v>13.506397529865456</v>
      </c>
      <c r="U2950" s="43">
        <f ca="1">_xll.BInterpol('Base CDI'!$H$4:$H$28,'Base CDI'!$I$4:$I$29,S2950,"Cubic","Extrapolate=Linear","MultiX=Average","Skip=True","Sort=True")</f>
        <v>13.516364832487717</v>
      </c>
    </row>
    <row r="2951" spans="16:21" x14ac:dyDescent="0.25">
      <c r="P2951" s="10">
        <v>38800</v>
      </c>
      <c r="Q2951">
        <v>14.59732</v>
      </c>
      <c r="S2951" s="42">
        <f t="shared" ca="1" si="51"/>
        <v>48971</v>
      </c>
      <c r="T2951" s="43">
        <f ca="1">_xll.BInterpol('Base CDI'!$H$4:$H$28,'Base CDI'!$J$4:$J$29,S2951,"Cubic","Extrapolate=Linear","MultiX=Average","Skip=True","Sort=True")</f>
        <v>13.506425725667992</v>
      </c>
      <c r="U2951" s="43">
        <f ca="1">_xll.BInterpol('Base CDI'!$H$4:$H$28,'Base CDI'!$I$4:$I$29,S2951,"Cubic","Extrapolate=Linear","MultiX=Average","Skip=True","Sort=True")</f>
        <v>13.516408387302782</v>
      </c>
    </row>
    <row r="2952" spans="16:21" x14ac:dyDescent="0.25">
      <c r="P2952" s="10">
        <v>38803</v>
      </c>
      <c r="Q2952">
        <v>14.606159999999999</v>
      </c>
      <c r="S2952" s="42">
        <f t="shared" ca="1" si="51"/>
        <v>48972</v>
      </c>
      <c r="T2952" s="43">
        <f ca="1">_xll.BInterpol('Base CDI'!$H$4:$H$28,'Base CDI'!$J$4:$J$29,S2952,"Cubic","Extrapolate=Linear","MultiX=Average","Skip=True","Sort=True")</f>
        <v>13.506453764574413</v>
      </c>
      <c r="U2952" s="43">
        <f ca="1">_xll.BInterpol('Base CDI'!$H$4:$H$28,'Base CDI'!$I$4:$I$29,S2952,"Cubic","Extrapolate=Linear","MultiX=Average","Skip=True","Sort=True")</f>
        <v>13.516451795607052</v>
      </c>
    </row>
    <row r="2953" spans="16:21" x14ac:dyDescent="0.25">
      <c r="P2953" s="10">
        <v>38804</v>
      </c>
      <c r="Q2953">
        <v>14.615</v>
      </c>
      <c r="S2953" s="42">
        <f t="shared" ca="1" si="51"/>
        <v>48973</v>
      </c>
      <c r="T2953" s="43">
        <f ca="1">_xll.BInterpol('Base CDI'!$H$4:$H$28,'Base CDI'!$J$4:$J$29,S2953,"Cubic","Extrapolate=Linear","MultiX=Average","Skip=True","Sort=True")</f>
        <v>13.506481647055363</v>
      </c>
      <c r="U2953" s="43">
        <f ca="1">_xll.BInterpol('Base CDI'!$H$4:$H$28,'Base CDI'!$I$4:$I$29,S2953,"Cubic","Extrapolate=Linear","MultiX=Average","Skip=True","Sort=True")</f>
        <v>13.516495057748012</v>
      </c>
    </row>
    <row r="2954" spans="16:21" x14ac:dyDescent="0.25">
      <c r="P2954" s="10">
        <v>38805</v>
      </c>
      <c r="Q2954">
        <v>14.623849999999999</v>
      </c>
      <c r="S2954" s="42">
        <f t="shared" ca="1" si="51"/>
        <v>48974</v>
      </c>
      <c r="T2954" s="43">
        <f ca="1">_xll.BInterpol('Base CDI'!$H$4:$H$28,'Base CDI'!$J$4:$J$29,S2954,"Cubic","Extrapolate=Linear","MultiX=Average","Skip=True","Sort=True")</f>
        <v>13.506509373581475</v>
      </c>
      <c r="U2954" s="43">
        <f ca="1">_xll.BInterpol('Base CDI'!$H$4:$H$28,'Base CDI'!$I$4:$I$29,S2954,"Cubic","Extrapolate=Linear","MultiX=Average","Skip=True","Sort=True")</f>
        <v>13.516538174073137</v>
      </c>
    </row>
    <row r="2955" spans="16:21" x14ac:dyDescent="0.25">
      <c r="P2955" s="10">
        <v>38806</v>
      </c>
      <c r="Q2955">
        <v>14.6327</v>
      </c>
      <c r="S2955" s="42">
        <f t="shared" ref="S2955:S3018" ca="1" si="52">S2954+1</f>
        <v>48975</v>
      </c>
      <c r="T2955" s="43">
        <f ca="1">_xll.BInterpol('Base CDI'!$H$4:$H$28,'Base CDI'!$J$4:$J$29,S2955,"Cubic","Extrapolate=Linear","MultiX=Average","Skip=True","Sort=True")</f>
        <v>13.50653694462339</v>
      </c>
      <c r="U2955" s="43">
        <f ca="1">_xll.BInterpol('Base CDI'!$H$4:$H$28,'Base CDI'!$I$4:$I$29,S2955,"Cubic","Extrapolate=Linear","MultiX=Average","Skip=True","Sort=True")</f>
        <v>13.516581144929912</v>
      </c>
    </row>
    <row r="2956" spans="16:21" x14ac:dyDescent="0.25">
      <c r="P2956" s="10">
        <v>38807</v>
      </c>
      <c r="Q2956">
        <v>14.64157</v>
      </c>
      <c r="S2956" s="42">
        <f t="shared" ca="1" si="52"/>
        <v>48976</v>
      </c>
      <c r="T2956" s="43">
        <f ca="1">_xll.BInterpol('Base CDI'!$H$4:$H$28,'Base CDI'!$J$4:$J$29,S2956,"Cubic","Extrapolate=Linear","MultiX=Average","Skip=True","Sort=True")</f>
        <v>13.506564360651746</v>
      </c>
      <c r="U2956" s="43">
        <f ca="1">_xll.BInterpol('Base CDI'!$H$4:$H$28,'Base CDI'!$I$4:$I$29,S2956,"Cubic","Extrapolate=Linear","MultiX=Average","Skip=True","Sort=True")</f>
        <v>13.516623970665812</v>
      </c>
    </row>
    <row r="2957" spans="16:21" x14ac:dyDescent="0.25">
      <c r="P2957" s="10">
        <v>38810</v>
      </c>
      <c r="Q2957">
        <v>14.650449999999999</v>
      </c>
      <c r="S2957" s="42">
        <f t="shared" ca="1" si="52"/>
        <v>48977</v>
      </c>
      <c r="T2957" s="43">
        <f ca="1">_xll.BInterpol('Base CDI'!$H$4:$H$28,'Base CDI'!$J$4:$J$29,S2957,"Cubic","Extrapolate=Linear","MultiX=Average","Skip=True","Sort=True")</f>
        <v>13.506591622137183</v>
      </c>
      <c r="U2957" s="43">
        <f ca="1">_xll.BInterpol('Base CDI'!$H$4:$H$28,'Base CDI'!$I$4:$I$29,S2957,"Cubic","Extrapolate=Linear","MultiX=Average","Skip=True","Sort=True")</f>
        <v>13.51666665162832</v>
      </c>
    </row>
    <row r="2958" spans="16:21" x14ac:dyDescent="0.25">
      <c r="P2958" s="10">
        <v>38811</v>
      </c>
      <c r="Q2958">
        <v>14.65931</v>
      </c>
      <c r="S2958" s="42">
        <f t="shared" ca="1" si="52"/>
        <v>48978</v>
      </c>
      <c r="T2958" s="43">
        <f ca="1">_xll.BInterpol('Base CDI'!$H$4:$H$28,'Base CDI'!$J$4:$J$29,S2958,"Cubic","Extrapolate=Linear","MultiX=Average","Skip=True","Sort=True")</f>
        <v>13.506618729550338</v>
      </c>
      <c r="U2958" s="43">
        <f ca="1">_xll.BInterpol('Base CDI'!$H$4:$H$28,'Base CDI'!$I$4:$I$29,S2958,"Cubic","Extrapolate=Linear","MultiX=Average","Skip=True","Sort=True")</f>
        <v>13.516709188164915</v>
      </c>
    </row>
    <row r="2959" spans="16:21" x14ac:dyDescent="0.25">
      <c r="P2959" s="10">
        <v>38812</v>
      </c>
      <c r="Q2959">
        <v>14.66816</v>
      </c>
      <c r="S2959" s="42">
        <f t="shared" ca="1" si="52"/>
        <v>48979</v>
      </c>
      <c r="T2959" s="43">
        <f ca="1">_xll.BInterpol('Base CDI'!$H$4:$H$28,'Base CDI'!$J$4:$J$29,S2959,"Cubic","Extrapolate=Linear","MultiX=Average","Skip=True","Sort=True")</f>
        <v>13.506645683361848</v>
      </c>
      <c r="U2959" s="43">
        <f ca="1">_xll.BInterpol('Base CDI'!$H$4:$H$28,'Base CDI'!$I$4:$I$29,S2959,"Cubic","Extrapolate=Linear","MultiX=Average","Skip=True","Sort=True")</f>
        <v>13.516751580623078</v>
      </c>
    </row>
    <row r="2960" spans="16:21" x14ac:dyDescent="0.25">
      <c r="P2960" s="10">
        <v>38813</v>
      </c>
      <c r="Q2960">
        <v>14.677009999999999</v>
      </c>
      <c r="S2960" s="42">
        <f t="shared" ca="1" si="52"/>
        <v>48980</v>
      </c>
      <c r="T2960" s="43">
        <f ca="1">_xll.BInterpol('Base CDI'!$H$4:$H$28,'Base CDI'!$J$4:$J$29,S2960,"Cubic","Extrapolate=Linear","MultiX=Average","Skip=True","Sort=True")</f>
        <v>13.506672484042355</v>
      </c>
      <c r="U2960" s="43">
        <f ca="1">_xll.BInterpol('Base CDI'!$H$4:$H$28,'Base CDI'!$I$4:$I$29,S2960,"Cubic","Extrapolate=Linear","MultiX=Average","Skip=True","Sort=True")</f>
        <v>13.516793829350288</v>
      </c>
    </row>
    <row r="2961" spans="16:21" x14ac:dyDescent="0.25">
      <c r="P2961" s="10">
        <v>38814</v>
      </c>
      <c r="Q2961">
        <v>14.68586</v>
      </c>
      <c r="S2961" s="42">
        <f t="shared" ca="1" si="52"/>
        <v>48981</v>
      </c>
      <c r="T2961" s="43">
        <f ca="1">_xll.BInterpol('Base CDI'!$H$4:$H$28,'Base CDI'!$J$4:$J$29,S2961,"Cubic","Extrapolate=Linear","MultiX=Average","Skip=True","Sort=True")</f>
        <v>13.506699132062495</v>
      </c>
      <c r="U2961" s="43">
        <f ca="1">_xll.BInterpol('Base CDI'!$H$4:$H$28,'Base CDI'!$I$4:$I$29,S2961,"Cubic","Extrapolate=Linear","MultiX=Average","Skip=True","Sort=True")</f>
        <v>13.516835934694026</v>
      </c>
    </row>
    <row r="2962" spans="16:21" x14ac:dyDescent="0.25">
      <c r="P2962" s="10">
        <v>38817</v>
      </c>
      <c r="Q2962">
        <v>14.694710000000001</v>
      </c>
      <c r="S2962" s="42">
        <f t="shared" ca="1" si="52"/>
        <v>48982</v>
      </c>
      <c r="T2962" s="43">
        <f ca="1">_xll.BInterpol('Base CDI'!$H$4:$H$28,'Base CDI'!$J$4:$J$29,S2962,"Cubic","Extrapolate=Linear","MultiX=Average","Skip=True","Sort=True")</f>
        <v>13.506725627892907</v>
      </c>
      <c r="U2962" s="43">
        <f ca="1">_xll.BInterpol('Base CDI'!$H$4:$H$28,'Base CDI'!$I$4:$I$29,S2962,"Cubic","Extrapolate=Linear","MultiX=Average","Skip=True","Sort=True")</f>
        <v>13.516877897001772</v>
      </c>
    </row>
    <row r="2963" spans="16:21" x14ac:dyDescent="0.25">
      <c r="P2963" s="10">
        <v>38818</v>
      </c>
      <c r="Q2963">
        <v>14.703569999999999</v>
      </c>
      <c r="S2963" s="42">
        <f t="shared" ca="1" si="52"/>
        <v>48983</v>
      </c>
      <c r="T2963" s="43">
        <f ca="1">_xll.BInterpol('Base CDI'!$H$4:$H$28,'Base CDI'!$J$4:$J$29,S2963,"Cubic","Extrapolate=Linear","MultiX=Average","Skip=True","Sort=True")</f>
        <v>13.50675197200423</v>
      </c>
      <c r="U2963" s="43">
        <f ca="1">_xll.BInterpol('Base CDI'!$H$4:$H$28,'Base CDI'!$I$4:$I$29,S2963,"Cubic","Extrapolate=Linear","MultiX=Average","Skip=True","Sort=True")</f>
        <v>13.516919716621004</v>
      </c>
    </row>
    <row r="2964" spans="16:21" x14ac:dyDescent="0.25">
      <c r="P2964" s="10">
        <v>38819</v>
      </c>
      <c r="Q2964">
        <v>14.712440000000001</v>
      </c>
      <c r="S2964" s="42">
        <f t="shared" ca="1" si="52"/>
        <v>48984</v>
      </c>
      <c r="T2964" s="43">
        <f ca="1">_xll.BInterpol('Base CDI'!$H$4:$H$28,'Base CDI'!$J$4:$J$29,S2964,"Cubic","Extrapolate=Linear","MultiX=Average","Skip=True","Sort=True")</f>
        <v>13.5067781648671</v>
      </c>
      <c r="U2964" s="43">
        <f ca="1">_xll.BInterpol('Base CDI'!$H$4:$H$28,'Base CDI'!$I$4:$I$29,S2964,"Cubic","Extrapolate=Linear","MultiX=Average","Skip=True","Sort=True")</f>
        <v>13.516961393899205</v>
      </c>
    </row>
    <row r="2965" spans="16:21" x14ac:dyDescent="0.25">
      <c r="P2965" s="10">
        <v>38820</v>
      </c>
      <c r="Q2965">
        <v>14.721299999999999</v>
      </c>
      <c r="S2965" s="42">
        <f t="shared" ca="1" si="52"/>
        <v>48985</v>
      </c>
      <c r="T2965" s="43">
        <f ca="1">_xll.BInterpol('Base CDI'!$H$4:$H$28,'Base CDI'!$J$4:$J$29,S2965,"Cubic","Extrapolate=Linear","MultiX=Average","Skip=True","Sort=True")</f>
        <v>13.506804206952159</v>
      </c>
      <c r="U2965" s="43">
        <f ca="1">_xll.BInterpol('Base CDI'!$H$4:$H$28,'Base CDI'!$I$4:$I$29,S2965,"Cubic","Extrapolate=Linear","MultiX=Average","Skip=True","Sort=True")</f>
        <v>13.517002929183853</v>
      </c>
    </row>
    <row r="2966" spans="16:21" x14ac:dyDescent="0.25">
      <c r="P2966" s="10">
        <v>38824</v>
      </c>
      <c r="Q2966">
        <v>14.730180000000001</v>
      </c>
      <c r="S2966" s="42">
        <f t="shared" ca="1" si="52"/>
        <v>48986</v>
      </c>
      <c r="T2966" s="43">
        <f ca="1">_xll.BInterpol('Base CDI'!$H$4:$H$28,'Base CDI'!$J$4:$J$29,S2966,"Cubic","Extrapolate=Linear","MultiX=Average","Skip=True","Sort=True")</f>
        <v>13.506830098730045</v>
      </c>
      <c r="U2966" s="43">
        <f ca="1">_xll.BInterpol('Base CDI'!$H$4:$H$28,'Base CDI'!$I$4:$I$29,S2966,"Cubic","Extrapolate=Linear","MultiX=Average","Skip=True","Sort=True")</f>
        <v>13.51704432282243</v>
      </c>
    </row>
    <row r="2967" spans="16:21" x14ac:dyDescent="0.25">
      <c r="P2967" s="10">
        <v>38825</v>
      </c>
      <c r="Q2967">
        <v>14.73906</v>
      </c>
      <c r="S2967" s="42">
        <f t="shared" ca="1" si="52"/>
        <v>48987</v>
      </c>
      <c r="T2967" s="43">
        <f ca="1">_xll.BInterpol('Base CDI'!$H$4:$H$28,'Base CDI'!$J$4:$J$29,S2967,"Cubic","Extrapolate=Linear","MultiX=Average","Skip=True","Sort=True")</f>
        <v>13.506855840671395</v>
      </c>
      <c r="U2967" s="43">
        <f ca="1">_xll.BInterpol('Base CDI'!$H$4:$H$28,'Base CDI'!$I$4:$I$29,S2967,"Cubic","Extrapolate=Linear","MultiX=Average","Skip=True","Sort=True")</f>
        <v>13.517085575162413</v>
      </c>
    </row>
    <row r="2968" spans="16:21" x14ac:dyDescent="0.25">
      <c r="P2968" s="10">
        <v>38826</v>
      </c>
      <c r="Q2968">
        <v>14.74794</v>
      </c>
      <c r="S2968" s="42">
        <f t="shared" ca="1" si="52"/>
        <v>48988</v>
      </c>
      <c r="T2968" s="43">
        <f ca="1">_xll.BInterpol('Base CDI'!$H$4:$H$28,'Base CDI'!$J$4:$J$29,S2968,"Cubic","Extrapolate=Linear","MultiX=Average","Skip=True","Sort=True")</f>
        <v>13.506881433246848</v>
      </c>
      <c r="U2968" s="43">
        <f ca="1">_xll.BInterpol('Base CDI'!$H$4:$H$28,'Base CDI'!$I$4:$I$29,S2968,"Cubic","Extrapolate=Linear","MultiX=Average","Skip=True","Sort=True")</f>
        <v>13.517126686551286</v>
      </c>
    </row>
    <row r="2969" spans="16:21" x14ac:dyDescent="0.25">
      <c r="P2969" s="10">
        <v>38827</v>
      </c>
      <c r="Q2969">
        <v>14.756830000000001</v>
      </c>
      <c r="S2969" s="42">
        <f t="shared" ca="1" si="52"/>
        <v>48989</v>
      </c>
      <c r="T2969" s="43">
        <f ca="1">_xll.BInterpol('Base CDI'!$H$4:$H$28,'Base CDI'!$J$4:$J$29,S2969,"Cubic","Extrapolate=Linear","MultiX=Average","Skip=True","Sort=True")</f>
        <v>13.506906876927042</v>
      </c>
      <c r="U2969" s="43">
        <f ca="1">_xll.BInterpol('Base CDI'!$H$4:$H$28,'Base CDI'!$I$4:$I$29,S2969,"Cubic","Extrapolate=Linear","MultiX=Average","Skip=True","Sort=True")</f>
        <v>13.517167657336525</v>
      </c>
    </row>
    <row r="2970" spans="16:21" x14ac:dyDescent="0.25">
      <c r="P2970" s="10">
        <v>38831</v>
      </c>
      <c r="Q2970">
        <v>14.76535</v>
      </c>
      <c r="S2970" s="42">
        <f t="shared" ca="1" si="52"/>
        <v>48990</v>
      </c>
      <c r="T2970" s="43">
        <f ca="1">_xll.BInterpol('Base CDI'!$H$4:$H$28,'Base CDI'!$J$4:$J$29,S2970,"Cubic","Extrapolate=Linear","MultiX=Average","Skip=True","Sort=True")</f>
        <v>13.506932172182616</v>
      </c>
      <c r="U2970" s="43">
        <f ca="1">_xll.BInterpol('Base CDI'!$H$4:$H$28,'Base CDI'!$I$4:$I$29,S2970,"Cubic","Extrapolate=Linear","MultiX=Average","Skip=True","Sort=True")</f>
        <v>13.517208487865613</v>
      </c>
    </row>
    <row r="2971" spans="16:21" x14ac:dyDescent="0.25">
      <c r="P2971" s="10">
        <v>38832</v>
      </c>
      <c r="Q2971">
        <v>14.773870000000001</v>
      </c>
      <c r="S2971" s="42">
        <f t="shared" ca="1" si="52"/>
        <v>48991</v>
      </c>
      <c r="T2971" s="43">
        <f ca="1">_xll.BInterpol('Base CDI'!$H$4:$H$28,'Base CDI'!$J$4:$J$29,S2971,"Cubic","Extrapolate=Linear","MultiX=Average","Skip=True","Sort=True")</f>
        <v>13.506957319484208</v>
      </c>
      <c r="U2971" s="43">
        <f ca="1">_xll.BInterpol('Base CDI'!$H$4:$H$28,'Base CDI'!$I$4:$I$29,S2971,"Cubic","Extrapolate=Linear","MultiX=Average","Skip=True","Sort=True")</f>
        <v>13.517249178486027</v>
      </c>
    </row>
    <row r="2972" spans="16:21" x14ac:dyDescent="0.25">
      <c r="P2972" s="10">
        <v>38833</v>
      </c>
      <c r="Q2972">
        <v>14.78238</v>
      </c>
      <c r="S2972" s="42">
        <f t="shared" ca="1" si="52"/>
        <v>48992</v>
      </c>
      <c r="T2972" s="43">
        <f ca="1">_xll.BInterpol('Base CDI'!$H$4:$H$28,'Base CDI'!$J$4:$J$29,S2972,"Cubic","Extrapolate=Linear","MultiX=Average","Skip=True","Sort=True")</f>
        <v>13.506982319302457</v>
      </c>
      <c r="U2972" s="43">
        <f ca="1">_xll.BInterpol('Base CDI'!$H$4:$H$28,'Base CDI'!$I$4:$I$29,S2972,"Cubic","Extrapolate=Linear","MultiX=Average","Skip=True","Sort=True")</f>
        <v>13.517289729545251</v>
      </c>
    </row>
    <row r="2973" spans="16:21" x14ac:dyDescent="0.25">
      <c r="P2973" s="10">
        <v>38834</v>
      </c>
      <c r="Q2973">
        <v>14.790900000000001</v>
      </c>
      <c r="S2973" s="42">
        <f t="shared" ca="1" si="52"/>
        <v>48993</v>
      </c>
      <c r="T2973" s="43">
        <f ca="1">_xll.BInterpol('Base CDI'!$H$4:$H$28,'Base CDI'!$J$4:$J$29,S2973,"Cubic","Extrapolate=Linear","MultiX=Average","Skip=True","Sort=True")</f>
        <v>13.507007172108002</v>
      </c>
      <c r="U2973" s="43">
        <f ca="1">_xll.BInterpol('Base CDI'!$H$4:$H$28,'Base CDI'!$I$4:$I$29,S2973,"Cubic","Extrapolate=Linear","MultiX=Average","Skip=True","Sort=True")</f>
        <v>13.517330141390763</v>
      </c>
    </row>
    <row r="2974" spans="16:21" x14ac:dyDescent="0.25">
      <c r="P2974" s="10">
        <v>38835</v>
      </c>
      <c r="Q2974">
        <v>14.799429999999999</v>
      </c>
      <c r="S2974" s="42">
        <f t="shared" ca="1" si="52"/>
        <v>48994</v>
      </c>
      <c r="T2974" s="43">
        <f ca="1">_xll.BInterpol('Base CDI'!$H$4:$H$28,'Base CDI'!$J$4:$J$29,S2974,"Cubic","Extrapolate=Linear","MultiX=Average","Skip=True","Sort=True")</f>
        <v>13.50703187837148</v>
      </c>
      <c r="U2974" s="43">
        <f ca="1">_xll.BInterpol('Base CDI'!$H$4:$H$28,'Base CDI'!$I$4:$I$29,S2974,"Cubic","Extrapolate=Linear","MultiX=Average","Skip=True","Sort=True")</f>
        <v>13.517370414370042</v>
      </c>
    </row>
    <row r="2975" spans="16:21" x14ac:dyDescent="0.25">
      <c r="P2975" s="10">
        <v>38839</v>
      </c>
      <c r="Q2975">
        <v>14.80799</v>
      </c>
      <c r="S2975" s="42">
        <f t="shared" ca="1" si="52"/>
        <v>48995</v>
      </c>
      <c r="T2975" s="43">
        <f ca="1">_xll.BInterpol('Base CDI'!$H$4:$H$28,'Base CDI'!$J$4:$J$29,S2975,"Cubic","Extrapolate=Linear","MultiX=Average","Skip=True","Sort=True")</f>
        <v>13.507056438563531</v>
      </c>
      <c r="U2975" s="43">
        <f ca="1">_xll.BInterpol('Base CDI'!$H$4:$H$28,'Base CDI'!$I$4:$I$29,S2975,"Cubic","Extrapolate=Linear","MultiX=Average","Skip=True","Sort=True")</f>
        <v>13.51741054883057</v>
      </c>
    </row>
    <row r="2976" spans="16:21" x14ac:dyDescent="0.25">
      <c r="P2976" s="10">
        <v>38840</v>
      </c>
      <c r="Q2976">
        <v>14.816560000000001</v>
      </c>
      <c r="S2976" s="42">
        <f t="shared" ca="1" si="52"/>
        <v>48996</v>
      </c>
      <c r="T2976" s="43">
        <f ca="1">_xll.BInterpol('Base CDI'!$H$4:$H$28,'Base CDI'!$J$4:$J$29,S2976,"Cubic","Extrapolate=Linear","MultiX=Average","Skip=True","Sort=True")</f>
        <v>13.507080853154793</v>
      </c>
      <c r="U2976" s="43">
        <f ca="1">_xll.BInterpol('Base CDI'!$H$4:$H$28,'Base CDI'!$I$4:$I$29,S2976,"Cubic","Extrapolate=Linear","MultiX=Average","Skip=True","Sort=True")</f>
        <v>13.517450545119825</v>
      </c>
    </row>
    <row r="2977" spans="16:21" x14ac:dyDescent="0.25">
      <c r="P2977" s="10">
        <v>38841</v>
      </c>
      <c r="Q2977">
        <v>14.82513</v>
      </c>
      <c r="S2977" s="42">
        <f t="shared" ca="1" si="52"/>
        <v>48997</v>
      </c>
      <c r="T2977" s="43">
        <f ca="1">_xll.BInterpol('Base CDI'!$H$4:$H$28,'Base CDI'!$J$4:$J$29,S2977,"Cubic","Extrapolate=Linear","MultiX=Average","Skip=True","Sort=True")</f>
        <v>13.507105122615904</v>
      </c>
      <c r="U2977" s="43">
        <f ca="1">_xll.BInterpol('Base CDI'!$H$4:$H$28,'Base CDI'!$I$4:$I$29,S2977,"Cubic","Extrapolate=Linear","MultiX=Average","Skip=True","Sort=True")</f>
        <v>13.51749040358529</v>
      </c>
    </row>
    <row r="2978" spans="16:21" x14ac:dyDescent="0.25">
      <c r="P2978" s="10">
        <v>38842</v>
      </c>
      <c r="Q2978">
        <v>14.8337</v>
      </c>
      <c r="S2978" s="42">
        <f t="shared" ca="1" si="52"/>
        <v>48998</v>
      </c>
      <c r="T2978" s="43">
        <f ca="1">_xll.BInterpol('Base CDI'!$H$4:$H$28,'Base CDI'!$J$4:$J$29,S2978,"Cubic","Extrapolate=Linear","MultiX=Average","Skip=True","Sort=True")</f>
        <v>13.507129247417502</v>
      </c>
      <c r="U2978" s="43">
        <f ca="1">_xll.BInterpol('Base CDI'!$H$4:$H$28,'Base CDI'!$I$4:$I$29,S2978,"Cubic","Extrapolate=Linear","MultiX=Average","Skip=True","Sort=True")</f>
        <v>13.517530124574442</v>
      </c>
    </row>
    <row r="2979" spans="16:21" x14ac:dyDescent="0.25">
      <c r="P2979" s="10">
        <v>38845</v>
      </c>
      <c r="Q2979">
        <v>14.842280000000001</v>
      </c>
      <c r="S2979" s="42">
        <f t="shared" ca="1" si="52"/>
        <v>48999</v>
      </c>
      <c r="T2979" s="43">
        <f ca="1">_xll.BInterpol('Base CDI'!$H$4:$H$28,'Base CDI'!$J$4:$J$29,S2979,"Cubic","Extrapolate=Linear","MultiX=Average","Skip=True","Sort=True")</f>
        <v>13.507153228030226</v>
      </c>
      <c r="U2979" s="43">
        <f ca="1">_xll.BInterpol('Base CDI'!$H$4:$H$28,'Base CDI'!$I$4:$I$29,S2979,"Cubic","Extrapolate=Linear","MultiX=Average","Skip=True","Sort=True")</f>
        <v>13.517569708434761</v>
      </c>
    </row>
    <row r="2980" spans="16:21" x14ac:dyDescent="0.25">
      <c r="P2980" s="10">
        <v>38846</v>
      </c>
      <c r="Q2980">
        <v>14.85087</v>
      </c>
      <c r="S2980" s="42">
        <f t="shared" ca="1" si="52"/>
        <v>49000</v>
      </c>
      <c r="T2980" s="43">
        <f ca="1">_xll.BInterpol('Base CDI'!$H$4:$H$28,'Base CDI'!$J$4:$J$29,S2980,"Cubic","Extrapolate=Linear","MultiX=Average","Skip=True","Sort=True")</f>
        <v>13.507177064924717</v>
      </c>
      <c r="U2980" s="43">
        <f ca="1">_xll.BInterpol('Base CDI'!$H$4:$H$28,'Base CDI'!$I$4:$I$29,S2980,"Cubic","Extrapolate=Linear","MultiX=Average","Skip=True","Sort=True")</f>
        <v>13.51760915551373</v>
      </c>
    </row>
    <row r="2981" spans="16:21" x14ac:dyDescent="0.25">
      <c r="P2981" s="10">
        <v>38847</v>
      </c>
      <c r="Q2981">
        <v>14.85946</v>
      </c>
      <c r="S2981" s="42">
        <f t="shared" ca="1" si="52"/>
        <v>49001</v>
      </c>
      <c r="T2981" s="43">
        <f ca="1">_xll.BInterpol('Base CDI'!$H$4:$H$28,'Base CDI'!$J$4:$J$29,S2981,"Cubic","Extrapolate=Linear","MultiX=Average","Skip=True","Sort=True")</f>
        <v>13.50720075857161</v>
      </c>
      <c r="U2981" s="43">
        <f ca="1">_xll.BInterpol('Base CDI'!$H$4:$H$28,'Base CDI'!$I$4:$I$29,S2981,"Cubic","Extrapolate=Linear","MultiX=Average","Skip=True","Sort=True")</f>
        <v>13.517648466158828</v>
      </c>
    </row>
    <row r="2982" spans="16:21" x14ac:dyDescent="0.25">
      <c r="P2982" s="10">
        <v>38848</v>
      </c>
      <c r="Q2982">
        <v>14.868040000000001</v>
      </c>
      <c r="S2982" s="42">
        <f t="shared" ca="1" si="52"/>
        <v>49002</v>
      </c>
      <c r="T2982" s="43">
        <f ca="1">_xll.BInterpol('Base CDI'!$H$4:$H$28,'Base CDI'!$J$4:$J$29,S2982,"Cubic","Extrapolate=Linear","MultiX=Average","Skip=True","Sort=True")</f>
        <v>13.507224309441543</v>
      </c>
      <c r="U2982" s="43">
        <f ca="1">_xll.BInterpol('Base CDI'!$H$4:$H$28,'Base CDI'!$I$4:$I$29,S2982,"Cubic","Extrapolate=Linear","MultiX=Average","Skip=True","Sort=True")</f>
        <v>13.517687640717533</v>
      </c>
    </row>
    <row r="2983" spans="16:21" x14ac:dyDescent="0.25">
      <c r="P2983" s="10">
        <v>38849</v>
      </c>
      <c r="Q2983">
        <v>14.876620000000001</v>
      </c>
      <c r="S2983" s="42">
        <f t="shared" ca="1" si="52"/>
        <v>49003</v>
      </c>
      <c r="T2983" s="43">
        <f ca="1">_xll.BInterpol('Base CDI'!$H$4:$H$28,'Base CDI'!$J$4:$J$29,S2983,"Cubic","Extrapolate=Linear","MultiX=Average","Skip=True","Sort=True")</f>
        <v>13.507247718005159</v>
      </c>
      <c r="U2983" s="43">
        <f ca="1">_xll.BInterpol('Base CDI'!$H$4:$H$28,'Base CDI'!$I$4:$I$29,S2983,"Cubic","Extrapolate=Linear","MultiX=Average","Skip=True","Sort=True")</f>
        <v>13.517726679537327</v>
      </c>
    </row>
    <row r="2984" spans="16:21" x14ac:dyDescent="0.25">
      <c r="P2984" s="10">
        <v>38852</v>
      </c>
      <c r="Q2984">
        <v>14.885210000000001</v>
      </c>
      <c r="S2984" s="42">
        <f t="shared" ca="1" si="52"/>
        <v>49004</v>
      </c>
      <c r="T2984" s="43">
        <f ca="1">_xll.BInterpol('Base CDI'!$H$4:$H$28,'Base CDI'!$J$4:$J$29,S2984,"Cubic","Extrapolate=Linear","MultiX=Average","Skip=True","Sort=True")</f>
        <v>13.507270984733092</v>
      </c>
      <c r="U2984" s="43">
        <f ca="1">_xll.BInterpol('Base CDI'!$H$4:$H$28,'Base CDI'!$I$4:$I$29,S2984,"Cubic","Extrapolate=Linear","MultiX=Average","Skip=True","Sort=True")</f>
        <v>13.517765582965689</v>
      </c>
    </row>
    <row r="2985" spans="16:21" x14ac:dyDescent="0.25">
      <c r="P2985" s="10">
        <v>38853</v>
      </c>
      <c r="Q2985">
        <v>14.89382</v>
      </c>
      <c r="S2985" s="42">
        <f t="shared" ca="1" si="52"/>
        <v>49005</v>
      </c>
      <c r="T2985" s="43">
        <f ca="1">_xll.BInterpol('Base CDI'!$H$4:$H$28,'Base CDI'!$J$4:$J$29,S2985,"Cubic","Extrapolate=Linear","MultiX=Average","Skip=True","Sort=True")</f>
        <v>13.507294110095982</v>
      </c>
      <c r="U2985" s="43">
        <f ca="1">_xll.BInterpol('Base CDI'!$H$4:$H$28,'Base CDI'!$I$4:$I$29,S2985,"Cubic","Extrapolate=Linear","MultiX=Average","Skip=True","Sort=True")</f>
        <v>13.517804351350101</v>
      </c>
    </row>
    <row r="2986" spans="16:21" x14ac:dyDescent="0.25">
      <c r="P2986" s="10">
        <v>38854</v>
      </c>
      <c r="Q2986">
        <v>14.90245</v>
      </c>
      <c r="S2986" s="42">
        <f t="shared" ca="1" si="52"/>
        <v>49006</v>
      </c>
      <c r="T2986" s="43">
        <f ca="1">_xll.BInterpol('Base CDI'!$H$4:$H$28,'Base CDI'!$J$4:$J$29,S2986,"Cubic","Extrapolate=Linear","MultiX=Average","Skip=True","Sort=True")</f>
        <v>13.507317094564467</v>
      </c>
      <c r="U2986" s="43">
        <f ca="1">_xll.BInterpol('Base CDI'!$H$4:$H$28,'Base CDI'!$I$4:$I$29,S2986,"Cubic","Extrapolate=Linear","MultiX=Average","Skip=True","Sort=True")</f>
        <v>13.51784298503804</v>
      </c>
    </row>
    <row r="2987" spans="16:21" x14ac:dyDescent="0.25">
      <c r="P2987" s="10">
        <v>38855</v>
      </c>
      <c r="Q2987">
        <v>14.911049999999999</v>
      </c>
      <c r="S2987" s="42">
        <f t="shared" ca="1" si="52"/>
        <v>49007</v>
      </c>
      <c r="T2987" s="43">
        <f ca="1">_xll.BInterpol('Base CDI'!$H$4:$H$28,'Base CDI'!$J$4:$J$29,S2987,"Cubic","Extrapolate=Linear","MultiX=Average","Skip=True","Sort=True")</f>
        <v>13.507339938609189</v>
      </c>
      <c r="U2987" s="43">
        <f ca="1">_xll.BInterpol('Base CDI'!$H$4:$H$28,'Base CDI'!$I$4:$I$29,S2987,"Cubic","Extrapolate=Linear","MultiX=Average","Skip=True","Sort=True")</f>
        <v>13.517881484376987</v>
      </c>
    </row>
    <row r="2988" spans="16:21" x14ac:dyDescent="0.25">
      <c r="P2988" s="10">
        <v>38856</v>
      </c>
      <c r="Q2988">
        <v>14.91966</v>
      </c>
      <c r="S2988" s="42">
        <f t="shared" ca="1" si="52"/>
        <v>49008</v>
      </c>
      <c r="T2988" s="43">
        <f ca="1">_xll.BInterpol('Base CDI'!$H$4:$H$28,'Base CDI'!$J$4:$J$29,S2988,"Cubic","Extrapolate=Linear","MultiX=Average","Skip=True","Sort=True")</f>
        <v>13.50736264270078</v>
      </c>
      <c r="U2988" s="43">
        <f ca="1">_xll.BInterpol('Base CDI'!$H$4:$H$28,'Base CDI'!$I$4:$I$29,S2988,"Cubic","Extrapolate=Linear","MultiX=Average","Skip=True","Sort=True")</f>
        <v>13.517919849714426</v>
      </c>
    </row>
    <row r="2989" spans="16:21" x14ac:dyDescent="0.25">
      <c r="P2989" s="10">
        <v>38859</v>
      </c>
      <c r="Q2989">
        <v>14.928269999999999</v>
      </c>
      <c r="S2989" s="42">
        <f t="shared" ca="1" si="52"/>
        <v>49009</v>
      </c>
      <c r="T2989" s="43">
        <f ca="1">_xll.BInterpol('Base CDI'!$H$4:$H$28,'Base CDI'!$J$4:$J$29,S2989,"Cubic","Extrapolate=Linear","MultiX=Average","Skip=True","Sort=True")</f>
        <v>13.507385207309884</v>
      </c>
      <c r="U2989" s="43">
        <f ca="1">_xll.BInterpol('Base CDI'!$H$4:$H$28,'Base CDI'!$I$4:$I$29,S2989,"Cubic","Extrapolate=Linear","MultiX=Average","Skip=True","Sort=True")</f>
        <v>13.517958081397831</v>
      </c>
    </row>
    <row r="2990" spans="16:21" x14ac:dyDescent="0.25">
      <c r="P2990" s="10">
        <v>38860</v>
      </c>
      <c r="Q2990">
        <v>14.936870000000001</v>
      </c>
      <c r="S2990" s="42">
        <f t="shared" ca="1" si="52"/>
        <v>49010</v>
      </c>
      <c r="T2990" s="43">
        <f ca="1">_xll.BInterpol('Base CDI'!$H$4:$H$28,'Base CDI'!$J$4:$J$29,S2990,"Cubic","Extrapolate=Linear","MultiX=Average","Skip=True","Sort=True")</f>
        <v>13.507407632907137</v>
      </c>
      <c r="U2990" s="43">
        <f ca="1">_xll.BInterpol('Base CDI'!$H$4:$H$28,'Base CDI'!$I$4:$I$29,S2990,"Cubic","Extrapolate=Linear","MultiX=Average","Skip=True","Sort=True")</f>
        <v>13.517996179774684</v>
      </c>
    </row>
    <row r="2991" spans="16:21" x14ac:dyDescent="0.25">
      <c r="P2991" s="10">
        <v>38861</v>
      </c>
      <c r="Q2991">
        <v>14.94548</v>
      </c>
      <c r="S2991" s="42">
        <f t="shared" ca="1" si="52"/>
        <v>49011</v>
      </c>
      <c r="T2991" s="43">
        <f ca="1">_xll.BInterpol('Base CDI'!$H$4:$H$28,'Base CDI'!$J$4:$J$29,S2991,"Cubic","Extrapolate=Linear","MultiX=Average","Skip=True","Sort=True")</f>
        <v>13.507429919963178</v>
      </c>
      <c r="U2991" s="43">
        <f ca="1">_xll.BInterpol('Base CDI'!$H$4:$H$28,'Base CDI'!$I$4:$I$29,S2991,"Cubic","Extrapolate=Linear","MultiX=Average","Skip=True","Sort=True")</f>
        <v>13.518034145192468</v>
      </c>
    </row>
    <row r="2992" spans="16:21" x14ac:dyDescent="0.25">
      <c r="P2992" s="10">
        <v>38862</v>
      </c>
      <c r="Q2992">
        <v>14.9541</v>
      </c>
      <c r="S2992" s="42">
        <f t="shared" ca="1" si="52"/>
        <v>49012</v>
      </c>
      <c r="T2992" s="43">
        <f ca="1">_xll.BInterpol('Base CDI'!$H$4:$H$28,'Base CDI'!$J$4:$J$29,S2992,"Cubic","Extrapolate=Linear","MultiX=Average","Skip=True","Sort=True")</f>
        <v>13.507452068948645</v>
      </c>
      <c r="U2992" s="43">
        <f ca="1">_xll.BInterpol('Base CDI'!$H$4:$H$28,'Base CDI'!$I$4:$I$29,S2992,"Cubic","Extrapolate=Linear","MultiX=Average","Skip=True","Sort=True")</f>
        <v>13.518071977998659</v>
      </c>
    </row>
    <row r="2993" spans="16:21" x14ac:dyDescent="0.25">
      <c r="P2993" s="10">
        <v>38863</v>
      </c>
      <c r="Q2993">
        <v>14.962719999999999</v>
      </c>
      <c r="S2993" s="42">
        <f t="shared" ca="1" si="52"/>
        <v>49013</v>
      </c>
      <c r="T2993" s="43">
        <f ca="1">_xll.BInterpol('Base CDI'!$H$4:$H$28,'Base CDI'!$J$4:$J$29,S2993,"Cubic","Extrapolate=Linear","MultiX=Average","Skip=True","Sort=True")</f>
        <v>13.507474080334177</v>
      </c>
      <c r="U2993" s="43">
        <f ca="1">_xll.BInterpol('Base CDI'!$H$4:$H$28,'Base CDI'!$I$4:$I$29,S2993,"Cubic","Extrapolate=Linear","MultiX=Average","Skip=True","Sort=True")</f>
        <v>13.518109678540741</v>
      </c>
    </row>
    <row r="2994" spans="16:21" x14ac:dyDescent="0.25">
      <c r="P2994" s="10">
        <v>38866</v>
      </c>
      <c r="Q2994">
        <v>14.971349999999999</v>
      </c>
      <c r="S2994" s="42">
        <f t="shared" ca="1" si="52"/>
        <v>49014</v>
      </c>
      <c r="T2994" s="43">
        <f ca="1">_xll.BInterpol('Base CDI'!$H$4:$H$28,'Base CDI'!$J$4:$J$29,S2994,"Cubic","Extrapolate=Linear","MultiX=Average","Skip=True","Sort=True")</f>
        <v>13.507495954590413</v>
      </c>
      <c r="U2994" s="43">
        <f ca="1">_xll.BInterpol('Base CDI'!$H$4:$H$28,'Base CDI'!$I$4:$I$29,S2994,"Cubic","Extrapolate=Linear","MultiX=Average","Skip=True","Sort=True")</f>
        <v>13.518147247166191</v>
      </c>
    </row>
    <row r="2995" spans="16:21" x14ac:dyDescent="0.25">
      <c r="P2995" s="10">
        <v>38867</v>
      </c>
      <c r="Q2995">
        <v>14.979979999999999</v>
      </c>
      <c r="S2995" s="42">
        <f t="shared" ca="1" si="52"/>
        <v>49015</v>
      </c>
      <c r="T2995" s="43">
        <f ca="1">_xll.BInterpol('Base CDI'!$H$4:$H$28,'Base CDI'!$J$4:$J$29,S2995,"Cubic","Extrapolate=Linear","MultiX=Average","Skip=True","Sort=True")</f>
        <v>13.50751769218799</v>
      </c>
      <c r="U2995" s="43">
        <f ca="1">_xll.BInterpol('Base CDI'!$H$4:$H$28,'Base CDI'!$I$4:$I$29,S2995,"Cubic","Extrapolate=Linear","MultiX=Average","Skip=True","Sort=True")</f>
        <v>13.518184684222488</v>
      </c>
    </row>
    <row r="2996" spans="16:21" x14ac:dyDescent="0.25">
      <c r="P2996" s="10">
        <v>38868</v>
      </c>
      <c r="Q2996">
        <v>14.988619999999999</v>
      </c>
      <c r="S2996" s="42">
        <f t="shared" ca="1" si="52"/>
        <v>49016</v>
      </c>
      <c r="T2996" s="43">
        <f ca="1">_xll.BInterpol('Base CDI'!$H$4:$H$28,'Base CDI'!$J$4:$J$29,S2996,"Cubic","Extrapolate=Linear","MultiX=Average","Skip=True","Sort=True")</f>
        <v>13.507539293597549</v>
      </c>
      <c r="U2996" s="43">
        <f ca="1">_xll.BInterpol('Base CDI'!$H$4:$H$28,'Base CDI'!$I$4:$I$29,S2996,"Cubic","Extrapolate=Linear","MultiX=Average","Skip=True","Sort=True")</f>
        <v>13.518221990057116</v>
      </c>
    </row>
    <row r="2997" spans="16:21" x14ac:dyDescent="0.25">
      <c r="P2997" s="10">
        <v>38869</v>
      </c>
      <c r="Q2997">
        <v>14.99727</v>
      </c>
      <c r="S2997" s="42">
        <f t="shared" ca="1" si="52"/>
        <v>49017</v>
      </c>
      <c r="T2997" s="43">
        <f ca="1">_xll.BInterpol('Base CDI'!$H$4:$H$28,'Base CDI'!$J$4:$J$29,S2997,"Cubic","Extrapolate=Linear","MultiX=Average","Skip=True","Sort=True")</f>
        <v>13.507560759289726</v>
      </c>
      <c r="U2997" s="43">
        <f ca="1">_xll.BInterpol('Base CDI'!$H$4:$H$28,'Base CDI'!$I$4:$I$29,S2997,"Cubic","Extrapolate=Linear","MultiX=Average","Skip=True","Sort=True")</f>
        <v>13.518259165017552</v>
      </c>
    </row>
    <row r="2998" spans="16:21" x14ac:dyDescent="0.25">
      <c r="P2998" s="10">
        <v>38870</v>
      </c>
      <c r="Q2998">
        <v>15.00567</v>
      </c>
      <c r="S2998" s="42">
        <f t="shared" ca="1" si="52"/>
        <v>49018</v>
      </c>
      <c r="T2998" s="43">
        <f ca="1">_xll.BInterpol('Base CDI'!$H$4:$H$28,'Base CDI'!$J$4:$J$29,S2998,"Cubic","Extrapolate=Linear","MultiX=Average","Skip=True","Sort=True")</f>
        <v>13.507582089735159</v>
      </c>
      <c r="U2998" s="43">
        <f ca="1">_xll.BInterpol('Base CDI'!$H$4:$H$28,'Base CDI'!$I$4:$I$29,S2998,"Cubic","Extrapolate=Linear","MultiX=Average","Skip=True","Sort=True")</f>
        <v>13.518296209451279</v>
      </c>
    </row>
    <row r="2999" spans="16:21" x14ac:dyDescent="0.25">
      <c r="P2999" s="10">
        <v>38873</v>
      </c>
      <c r="Q2999">
        <v>15.01408</v>
      </c>
      <c r="S2999" s="42">
        <f t="shared" ca="1" si="52"/>
        <v>49019</v>
      </c>
      <c r="T2999" s="43">
        <f ca="1">_xll.BInterpol('Base CDI'!$H$4:$H$28,'Base CDI'!$J$4:$J$29,S2999,"Cubic","Extrapolate=Linear","MultiX=Average","Skip=True","Sort=True")</f>
        <v>13.507603285404489</v>
      </c>
      <c r="U2999" s="43">
        <f ca="1">_xll.BInterpol('Base CDI'!$H$4:$H$28,'Base CDI'!$I$4:$I$29,S2999,"Cubic","Extrapolate=Linear","MultiX=Average","Skip=True","Sort=True")</f>
        <v>13.518333123705773</v>
      </c>
    </row>
    <row r="3000" spans="16:21" x14ac:dyDescent="0.25">
      <c r="P3000" s="10">
        <v>38874</v>
      </c>
      <c r="Q3000">
        <v>15.022500000000001</v>
      </c>
      <c r="S3000" s="42">
        <f t="shared" ca="1" si="52"/>
        <v>49020</v>
      </c>
      <c r="T3000" s="43">
        <f ca="1">_xll.BInterpol('Base CDI'!$H$4:$H$28,'Base CDI'!$J$4:$J$29,S3000,"Cubic","Extrapolate=Linear","MultiX=Average","Skip=True","Sort=True")</f>
        <v>13.507624346768354</v>
      </c>
      <c r="U3000" s="43">
        <f ca="1">_xll.BInterpol('Base CDI'!$H$4:$H$28,'Base CDI'!$I$4:$I$29,S3000,"Cubic","Extrapolate=Linear","MultiX=Average","Skip=True","Sort=True")</f>
        <v>13.518369908128516</v>
      </c>
    </row>
    <row r="3001" spans="16:21" x14ac:dyDescent="0.25">
      <c r="P3001" s="10">
        <v>38875</v>
      </c>
      <c r="Q3001">
        <v>15.03091</v>
      </c>
      <c r="S3001" s="42">
        <f t="shared" ca="1" si="52"/>
        <v>49021</v>
      </c>
      <c r="T3001" s="43">
        <f ca="1">_xll.BInterpol('Base CDI'!$H$4:$H$28,'Base CDI'!$J$4:$J$29,S3001,"Cubic","Extrapolate=Linear","MultiX=Average","Skip=True","Sort=True")</f>
        <v>13.50764527429739</v>
      </c>
      <c r="U3001" s="43">
        <f ca="1">_xll.BInterpol('Base CDI'!$H$4:$H$28,'Base CDI'!$I$4:$I$29,S3001,"Cubic","Extrapolate=Linear","MultiX=Average","Skip=True","Sort=True")</f>
        <v>13.518406563066989</v>
      </c>
    </row>
    <row r="3002" spans="16:21" x14ac:dyDescent="0.25">
      <c r="P3002" s="10">
        <v>38876</v>
      </c>
      <c r="Q3002">
        <v>15.03933</v>
      </c>
      <c r="S3002" s="42">
        <f t="shared" ca="1" si="52"/>
        <v>49022</v>
      </c>
      <c r="T3002" s="43">
        <f ca="1">_xll.BInterpol('Base CDI'!$H$4:$H$28,'Base CDI'!$J$4:$J$29,S3002,"Cubic","Extrapolate=Linear","MultiX=Average","Skip=True","Sort=True")</f>
        <v>13.507666068462239</v>
      </c>
      <c r="U3002" s="43">
        <f ca="1">_xll.BInterpol('Base CDI'!$H$4:$H$28,'Base CDI'!$I$4:$I$29,S3002,"Cubic","Extrapolate=Linear","MultiX=Average","Skip=True","Sort=True")</f>
        <v>13.518443088868672</v>
      </c>
    </row>
    <row r="3003" spans="16:21" x14ac:dyDescent="0.25">
      <c r="P3003" s="10">
        <v>38877</v>
      </c>
      <c r="Q3003">
        <v>15.047739999999999</v>
      </c>
      <c r="S3003" s="42">
        <f t="shared" ca="1" si="52"/>
        <v>49023</v>
      </c>
      <c r="T3003" s="43">
        <f ca="1">_xll.BInterpol('Base CDI'!$H$4:$H$28,'Base CDI'!$J$4:$J$29,S3003,"Cubic","Extrapolate=Linear","MultiX=Average","Skip=True","Sort=True")</f>
        <v>13.507686729733537</v>
      </c>
      <c r="U3003" s="43">
        <f ca="1">_xll.BInterpol('Base CDI'!$H$4:$H$28,'Base CDI'!$I$4:$I$29,S3003,"Cubic","Extrapolate=Linear","MultiX=Average","Skip=True","Sort=True")</f>
        <v>13.518479485881043</v>
      </c>
    </row>
    <row r="3004" spans="16:21" x14ac:dyDescent="0.25">
      <c r="P3004" s="10">
        <v>38880</v>
      </c>
      <c r="Q3004">
        <v>15.05616</v>
      </c>
      <c r="S3004" s="42">
        <f t="shared" ca="1" si="52"/>
        <v>49024</v>
      </c>
      <c r="T3004" s="43">
        <f ca="1">_xll.BInterpol('Base CDI'!$H$4:$H$28,'Base CDI'!$J$4:$J$29,S3004,"Cubic","Extrapolate=Linear","MultiX=Average","Skip=True","Sort=True")</f>
        <v>13.507707258581924</v>
      </c>
      <c r="U3004" s="43">
        <f ca="1">_xll.BInterpol('Base CDI'!$H$4:$H$28,'Base CDI'!$I$4:$I$29,S3004,"Cubic","Extrapolate=Linear","MultiX=Average","Skip=True","Sort=True")</f>
        <v>13.518515754451585</v>
      </c>
    </row>
    <row r="3005" spans="16:21" x14ac:dyDescent="0.25">
      <c r="P3005" s="10">
        <v>38881</v>
      </c>
      <c r="Q3005">
        <v>15.064590000000001</v>
      </c>
      <c r="S3005" s="42">
        <f t="shared" ca="1" si="52"/>
        <v>49025</v>
      </c>
      <c r="T3005" s="43">
        <f ca="1">_xll.BInterpol('Base CDI'!$H$4:$H$28,'Base CDI'!$J$4:$J$29,S3005,"Cubic","Extrapolate=Linear","MultiX=Average","Skip=True","Sort=True")</f>
        <v>13.507727655478035</v>
      </c>
      <c r="U3005" s="43">
        <f ca="1">_xll.BInterpol('Base CDI'!$H$4:$H$28,'Base CDI'!$I$4:$I$29,S3005,"Cubic","Extrapolate=Linear","MultiX=Average","Skip=True","Sort=True")</f>
        <v>13.518551894927775</v>
      </c>
    </row>
    <row r="3006" spans="16:21" x14ac:dyDescent="0.25">
      <c r="P3006" s="10">
        <v>38882</v>
      </c>
      <c r="Q3006">
        <v>15.073029999999999</v>
      </c>
      <c r="S3006" s="42">
        <f t="shared" ca="1" si="52"/>
        <v>49026</v>
      </c>
      <c r="T3006" s="43">
        <f ca="1">_xll.BInterpol('Base CDI'!$H$4:$H$28,'Base CDI'!$J$4:$J$29,S3006,"Cubic","Extrapolate=Linear","MultiX=Average","Skip=True","Sort=True")</f>
        <v>13.507747920892514</v>
      </c>
      <c r="U3006" s="43">
        <f ca="1">_xll.BInterpol('Base CDI'!$H$4:$H$28,'Base CDI'!$I$4:$I$29,S3006,"Cubic","Extrapolate=Linear","MultiX=Average","Skip=True","Sort=True")</f>
        <v>13.518587907657095</v>
      </c>
    </row>
    <row r="3007" spans="16:21" x14ac:dyDescent="0.25">
      <c r="P3007" s="10">
        <v>38884</v>
      </c>
      <c r="Q3007">
        <v>15.08146</v>
      </c>
      <c r="S3007" s="42">
        <f t="shared" ca="1" si="52"/>
        <v>49027</v>
      </c>
      <c r="T3007" s="43">
        <f ca="1">_xll.BInterpol('Base CDI'!$H$4:$H$28,'Base CDI'!$J$4:$J$29,S3007,"Cubic","Extrapolate=Linear","MultiX=Average","Skip=True","Sort=True")</f>
        <v>13.507768055295996</v>
      </c>
      <c r="U3007" s="43">
        <f ca="1">_xll.BInterpol('Base CDI'!$H$4:$H$28,'Base CDI'!$I$4:$I$29,S3007,"Cubic","Extrapolate=Linear","MultiX=Average","Skip=True","Sort=True")</f>
        <v>13.518623792987023</v>
      </c>
    </row>
    <row r="3008" spans="16:21" x14ac:dyDescent="0.25">
      <c r="P3008" s="10">
        <v>38887</v>
      </c>
      <c r="Q3008">
        <v>15.0899</v>
      </c>
      <c r="S3008" s="42">
        <f t="shared" ca="1" si="52"/>
        <v>49028</v>
      </c>
      <c r="T3008" s="43">
        <f ca="1">_xll.BInterpol('Base CDI'!$H$4:$H$28,'Base CDI'!$J$4:$J$29,S3008,"Cubic","Extrapolate=Linear","MultiX=Average","Skip=True","Sort=True")</f>
        <v>13.50778805915912</v>
      </c>
      <c r="U3008" s="43">
        <f ca="1">_xll.BInterpol('Base CDI'!$H$4:$H$28,'Base CDI'!$I$4:$I$29,S3008,"Cubic","Extrapolate=Linear","MultiX=Average","Skip=True","Sort=True")</f>
        <v>13.518659551265042</v>
      </c>
    </row>
    <row r="3009" spans="16:21" x14ac:dyDescent="0.25">
      <c r="P3009" s="10">
        <v>38888</v>
      </c>
      <c r="Q3009">
        <v>15.09835</v>
      </c>
      <c r="S3009" s="42">
        <f t="shared" ca="1" si="52"/>
        <v>49029</v>
      </c>
      <c r="T3009" s="43">
        <f ca="1">_xll.BInterpol('Base CDI'!$H$4:$H$28,'Base CDI'!$J$4:$J$29,S3009,"Cubic","Extrapolate=Linear","MultiX=Average","Skip=True","Sort=True")</f>
        <v>13.507807932952524</v>
      </c>
      <c r="U3009" s="43">
        <f ca="1">_xll.BInterpol('Base CDI'!$H$4:$H$28,'Base CDI'!$I$4:$I$29,S3009,"Cubic","Extrapolate=Linear","MultiX=Average","Skip=True","Sort=True")</f>
        <v>13.518695182838631</v>
      </c>
    </row>
    <row r="3010" spans="16:21" x14ac:dyDescent="0.25">
      <c r="P3010" s="10">
        <v>38889</v>
      </c>
      <c r="Q3010">
        <v>15.1068</v>
      </c>
      <c r="S3010" s="42">
        <f t="shared" ca="1" si="52"/>
        <v>49030</v>
      </c>
      <c r="T3010" s="43">
        <f ca="1">_xll.BInterpol('Base CDI'!$H$4:$H$28,'Base CDI'!$J$4:$J$29,S3010,"Cubic","Extrapolate=Linear","MultiX=Average","Skip=True","Sort=True")</f>
        <v>13.507827677146846</v>
      </c>
      <c r="U3010" s="43">
        <f ca="1">_xll.BInterpol('Base CDI'!$H$4:$H$28,'Base CDI'!$I$4:$I$29,S3010,"Cubic","Extrapolate=Linear","MultiX=Average","Skip=True","Sort=True")</f>
        <v>13.518730688055269</v>
      </c>
    </row>
    <row r="3011" spans="16:21" x14ac:dyDescent="0.25">
      <c r="P3011" s="10">
        <v>38890</v>
      </c>
      <c r="Q3011">
        <v>15.11525</v>
      </c>
      <c r="S3011" s="42">
        <f t="shared" ca="1" si="52"/>
        <v>49031</v>
      </c>
      <c r="T3011" s="43">
        <f ca="1">_xll.BInterpol('Base CDI'!$H$4:$H$28,'Base CDI'!$J$4:$J$29,S3011,"Cubic","Extrapolate=Linear","MultiX=Average","Skip=True","Sort=True")</f>
        <v>13.507847292212727</v>
      </c>
      <c r="U3011" s="43">
        <f ca="1">_xll.BInterpol('Base CDI'!$H$4:$H$28,'Base CDI'!$I$4:$I$29,S3011,"Cubic","Extrapolate=Linear","MultiX=Average","Skip=True","Sort=True")</f>
        <v>13.518766067262435</v>
      </c>
    </row>
    <row r="3012" spans="16:21" x14ac:dyDescent="0.25">
      <c r="P3012" s="10">
        <v>38891</v>
      </c>
      <c r="Q3012">
        <v>15.123710000000001</v>
      </c>
      <c r="S3012" s="42">
        <f t="shared" ca="1" si="52"/>
        <v>49032</v>
      </c>
      <c r="T3012" s="43">
        <f ca="1">_xll.BInterpol('Base CDI'!$H$4:$H$28,'Base CDI'!$J$4:$J$29,S3012,"Cubic","Extrapolate=Linear","MultiX=Average","Skip=True","Sort=True")</f>
        <v>13.507866778620805</v>
      </c>
      <c r="U3012" s="43">
        <f ca="1">_xll.BInterpol('Base CDI'!$H$4:$H$28,'Base CDI'!$I$4:$I$29,S3012,"Cubic","Extrapolate=Linear","MultiX=Average","Skip=True","Sort=True")</f>
        <v>13.518801320807613</v>
      </c>
    </row>
    <row r="3013" spans="16:21" x14ac:dyDescent="0.25">
      <c r="P3013" s="10">
        <v>38894</v>
      </c>
      <c r="Q3013">
        <v>15.13218</v>
      </c>
      <c r="S3013" s="42">
        <f t="shared" ca="1" si="52"/>
        <v>49033</v>
      </c>
      <c r="T3013" s="43">
        <f ca="1">_xll.BInterpol('Base CDI'!$H$4:$H$28,'Base CDI'!$J$4:$J$29,S3013,"Cubic","Extrapolate=Linear","MultiX=Average","Skip=True","Sort=True")</f>
        <v>13.507886136841716</v>
      </c>
      <c r="U3013" s="43">
        <f ca="1">_xll.BInterpol('Base CDI'!$H$4:$H$28,'Base CDI'!$I$4:$I$29,S3013,"Cubic","Extrapolate=Linear","MultiX=Average","Skip=True","Sort=True")</f>
        <v>13.518836449038279</v>
      </c>
    </row>
    <row r="3014" spans="16:21" x14ac:dyDescent="0.25">
      <c r="P3014" s="10">
        <v>38895</v>
      </c>
      <c r="Q3014">
        <v>15.140639999999999</v>
      </c>
      <c r="S3014" s="42">
        <f t="shared" ca="1" si="52"/>
        <v>49034</v>
      </c>
      <c r="T3014" s="43">
        <f ca="1">_xll.BInterpol('Base CDI'!$H$4:$H$28,'Base CDI'!$J$4:$J$29,S3014,"Cubic","Extrapolate=Linear","MultiX=Average","Skip=True","Sort=True")</f>
        <v>13.507905367346099</v>
      </c>
      <c r="U3014" s="43">
        <f ca="1">_xll.BInterpol('Base CDI'!$H$4:$H$28,'Base CDI'!$I$4:$I$29,S3014,"Cubic","Extrapolate=Linear","MultiX=Average","Skip=True","Sort=True")</f>
        <v>13.518871452301916</v>
      </c>
    </row>
    <row r="3015" spans="16:21" x14ac:dyDescent="0.25">
      <c r="P3015" s="10">
        <v>38896</v>
      </c>
      <c r="Q3015">
        <v>15.14911</v>
      </c>
      <c r="S3015" s="42">
        <f t="shared" ca="1" si="52"/>
        <v>49035</v>
      </c>
      <c r="T3015" s="43">
        <f ca="1">_xll.BInterpol('Base CDI'!$H$4:$H$28,'Base CDI'!$J$4:$J$29,S3015,"Cubic","Extrapolate=Linear","MultiX=Average","Skip=True","Sort=True")</f>
        <v>13.507924470604596</v>
      </c>
      <c r="U3015" s="43">
        <f ca="1">_xll.BInterpol('Base CDI'!$H$4:$H$28,'Base CDI'!$I$4:$I$29,S3015,"Cubic","Extrapolate=Linear","MultiX=Average","Skip=True","Sort=True")</f>
        <v>13.518906330946002</v>
      </c>
    </row>
    <row r="3016" spans="16:21" x14ac:dyDescent="0.25">
      <c r="P3016" s="10">
        <v>38897</v>
      </c>
      <c r="Q3016">
        <v>15.157579999999999</v>
      </c>
      <c r="S3016" s="42">
        <f t="shared" ca="1" si="52"/>
        <v>49036</v>
      </c>
      <c r="T3016" s="43">
        <f ca="1">_xll.BInterpol('Base CDI'!$H$4:$H$28,'Base CDI'!$J$4:$J$29,S3016,"Cubic","Extrapolate=Linear","MultiX=Average","Skip=True","Sort=True")</f>
        <v>13.507943447087841</v>
      </c>
      <c r="U3016" s="43">
        <f ca="1">_xll.BInterpol('Base CDI'!$H$4:$H$28,'Base CDI'!$I$4:$I$29,S3016,"Cubic","Extrapolate=Linear","MultiX=Average","Skip=True","Sort=True")</f>
        <v>13.518941085318019</v>
      </c>
    </row>
    <row r="3017" spans="16:21" x14ac:dyDescent="0.25">
      <c r="P3017" s="10">
        <v>38898</v>
      </c>
      <c r="Q3017">
        <v>15.16606</v>
      </c>
      <c r="S3017" s="42">
        <f t="shared" ca="1" si="52"/>
        <v>49037</v>
      </c>
      <c r="T3017" s="43">
        <f ca="1">_xll.BInterpol('Base CDI'!$H$4:$H$28,'Base CDI'!$J$4:$J$29,S3017,"Cubic","Extrapolate=Linear","MultiX=Average","Skip=True","Sort=True")</f>
        <v>13.507962297266475</v>
      </c>
      <c r="U3017" s="43">
        <f ca="1">_xll.BInterpol('Base CDI'!$H$4:$H$28,'Base CDI'!$I$4:$I$29,S3017,"Cubic","Extrapolate=Linear","MultiX=Average","Skip=True","Sort=True")</f>
        <v>13.518975715765444</v>
      </c>
    </row>
    <row r="3018" spans="16:21" x14ac:dyDescent="0.25">
      <c r="P3018" s="10">
        <v>38901</v>
      </c>
      <c r="Q3018">
        <v>15.17456</v>
      </c>
      <c r="S3018" s="42">
        <f t="shared" ca="1" si="52"/>
        <v>49038</v>
      </c>
      <c r="T3018" s="43">
        <f ca="1">_xll.BInterpol('Base CDI'!$H$4:$H$28,'Base CDI'!$J$4:$J$29,S3018,"Cubic","Extrapolate=Linear","MultiX=Average","Skip=True","Sort=True")</f>
        <v>13.507981021611137</v>
      </c>
      <c r="U3018" s="43">
        <f ca="1">_xll.BInterpol('Base CDI'!$H$4:$H$28,'Base CDI'!$I$4:$I$29,S3018,"Cubic","Extrapolate=Linear","MultiX=Average","Skip=True","Sort=True")</f>
        <v>13.51901022263576</v>
      </c>
    </row>
    <row r="3019" spans="16:21" x14ac:dyDescent="0.25">
      <c r="P3019" s="10">
        <v>38902</v>
      </c>
      <c r="Q3019">
        <v>15.18308</v>
      </c>
      <c r="S3019" s="42">
        <f t="shared" ref="S3019:S3082" ca="1" si="53">S3018+1</f>
        <v>49039</v>
      </c>
      <c r="T3019" s="43">
        <f ca="1">_xll.BInterpol('Base CDI'!$H$4:$H$28,'Base CDI'!$J$4:$J$29,S3019,"Cubic","Extrapolate=Linear","MultiX=Average","Skip=True","Sort=True")</f>
        <v>13.507999620592463</v>
      </c>
      <c r="U3019" s="43">
        <f ca="1">_xll.BInterpol('Base CDI'!$H$4:$H$28,'Base CDI'!$I$4:$I$29,S3019,"Cubic","Extrapolate=Linear","MultiX=Average","Skip=True","Sort=True")</f>
        <v>13.519044606276445</v>
      </c>
    </row>
    <row r="3020" spans="16:21" x14ac:dyDescent="0.25">
      <c r="P3020" s="10">
        <v>38903</v>
      </c>
      <c r="Q3020">
        <v>15.19158</v>
      </c>
      <c r="S3020" s="42">
        <f t="shared" ca="1" si="53"/>
        <v>49040</v>
      </c>
      <c r="T3020" s="43">
        <f ca="1">_xll.BInterpol('Base CDI'!$H$4:$H$28,'Base CDI'!$J$4:$J$29,S3020,"Cubic","Extrapolate=Linear","MultiX=Average","Skip=True","Sort=True")</f>
        <v>13.508018094681093</v>
      </c>
      <c r="U3020" s="43">
        <f ca="1">_xll.BInterpol('Base CDI'!$H$4:$H$28,'Base CDI'!$I$4:$I$29,S3020,"Cubic","Extrapolate=Linear","MultiX=Average","Skip=True","Sort=True")</f>
        <v>13.519078867034981</v>
      </c>
    </row>
    <row r="3021" spans="16:21" x14ac:dyDescent="0.25">
      <c r="P3021" s="10">
        <v>38904</v>
      </c>
      <c r="Q3021">
        <v>15.200089999999999</v>
      </c>
      <c r="S3021" s="42">
        <f t="shared" ca="1" si="53"/>
        <v>49041</v>
      </c>
      <c r="T3021" s="43">
        <f ca="1">_xll.BInterpol('Base CDI'!$H$4:$H$28,'Base CDI'!$J$4:$J$29,S3021,"Cubic","Extrapolate=Linear","MultiX=Average","Skip=True","Sort=True")</f>
        <v>13.508036444347665</v>
      </c>
      <c r="U3021" s="43">
        <f ca="1">_xll.BInterpol('Base CDI'!$H$4:$H$28,'Base CDI'!$I$4:$I$29,S3021,"Cubic","Extrapolate=Linear","MultiX=Average","Skip=True","Sort=True")</f>
        <v>13.519113005258848</v>
      </c>
    </row>
    <row r="3022" spans="16:21" x14ac:dyDescent="0.25">
      <c r="P3022" s="10">
        <v>38905</v>
      </c>
      <c r="Q3022">
        <v>15.208600000000001</v>
      </c>
      <c r="S3022" s="42">
        <f t="shared" ca="1" si="53"/>
        <v>49042</v>
      </c>
      <c r="T3022" s="43">
        <f ca="1">_xll.BInterpol('Base CDI'!$H$4:$H$28,'Base CDI'!$J$4:$J$29,S3022,"Cubic","Extrapolate=Linear","MultiX=Average","Skip=True","Sort=True")</f>
        <v>13.508054670062819</v>
      </c>
      <c r="U3022" s="43">
        <f ca="1">_xll.BInterpol('Base CDI'!$H$4:$H$28,'Base CDI'!$I$4:$I$29,S3022,"Cubic","Extrapolate=Linear","MultiX=Average","Skip=True","Sort=True")</f>
        <v>13.519147021295524</v>
      </c>
    </row>
    <row r="3023" spans="16:21" x14ac:dyDescent="0.25">
      <c r="P3023" s="10">
        <v>38908</v>
      </c>
      <c r="Q3023">
        <v>15.21712</v>
      </c>
      <c r="S3023" s="42">
        <f t="shared" ca="1" si="53"/>
        <v>49043</v>
      </c>
      <c r="T3023" s="43">
        <f ca="1">_xll.BInterpol('Base CDI'!$H$4:$H$28,'Base CDI'!$J$4:$J$29,S3023,"Cubic","Extrapolate=Linear","MultiX=Average","Skip=True","Sort=True")</f>
        <v>13.508072772297192</v>
      </c>
      <c r="U3023" s="43">
        <f ca="1">_xll.BInterpol('Base CDI'!$H$4:$H$28,'Base CDI'!$I$4:$I$29,S3023,"Cubic","Extrapolate=Linear","MultiX=Average","Skip=True","Sort=True")</f>
        <v>13.519180915492489</v>
      </c>
    </row>
    <row r="3024" spans="16:21" x14ac:dyDescent="0.25">
      <c r="P3024" s="10">
        <v>38909</v>
      </c>
      <c r="Q3024">
        <v>15.225630000000001</v>
      </c>
      <c r="S3024" s="42">
        <f t="shared" ca="1" si="53"/>
        <v>49044</v>
      </c>
      <c r="T3024" s="43">
        <f ca="1">_xll.BInterpol('Base CDI'!$H$4:$H$28,'Base CDI'!$J$4:$J$29,S3024,"Cubic","Extrapolate=Linear","MultiX=Average","Skip=True","Sort=True")</f>
        <v>13.508090751521422</v>
      </c>
      <c r="U3024" s="43">
        <f ca="1">_xll.BInterpol('Base CDI'!$H$4:$H$28,'Base CDI'!$I$4:$I$29,S3024,"Cubic","Extrapolate=Linear","MultiX=Average","Skip=True","Sort=True")</f>
        <v>13.519214688197225</v>
      </c>
    </row>
    <row r="3025" spans="16:21" x14ac:dyDescent="0.25">
      <c r="P3025" s="10">
        <v>38910</v>
      </c>
      <c r="Q3025">
        <v>15.23415</v>
      </c>
      <c r="S3025" s="42">
        <f t="shared" ca="1" si="53"/>
        <v>49045</v>
      </c>
      <c r="T3025" s="43">
        <f ca="1">_xll.BInterpol('Base CDI'!$H$4:$H$28,'Base CDI'!$J$4:$J$29,S3025,"Cubic","Extrapolate=Linear","MultiX=Average","Skip=True","Sort=True")</f>
        <v>13.508108608206149</v>
      </c>
      <c r="U3025" s="43">
        <f ca="1">_xll.BInterpol('Base CDI'!$H$4:$H$28,'Base CDI'!$I$4:$I$29,S3025,"Cubic","Extrapolate=Linear","MultiX=Average","Skip=True","Sort=True")</f>
        <v>13.519248339757212</v>
      </c>
    </row>
    <row r="3026" spans="16:21" x14ac:dyDescent="0.25">
      <c r="P3026" s="10">
        <v>38911</v>
      </c>
      <c r="Q3026">
        <v>15.24267</v>
      </c>
      <c r="S3026" s="42">
        <f t="shared" ca="1" si="53"/>
        <v>49046</v>
      </c>
      <c r="T3026" s="43">
        <f ca="1">_xll.BInterpol('Base CDI'!$H$4:$H$28,'Base CDI'!$J$4:$J$29,S3026,"Cubic","Extrapolate=Linear","MultiX=Average","Skip=True","Sort=True")</f>
        <v>13.50812634282201</v>
      </c>
      <c r="U3026" s="43">
        <f ca="1">_xll.BInterpol('Base CDI'!$H$4:$H$28,'Base CDI'!$I$4:$I$29,S3026,"Cubic","Extrapolate=Linear","MultiX=Average","Skip=True","Sort=True")</f>
        <v>13.519281870519929</v>
      </c>
    </row>
    <row r="3027" spans="16:21" x14ac:dyDescent="0.25">
      <c r="P3027" s="10">
        <v>38912</v>
      </c>
      <c r="Q3027">
        <v>15.251200000000001</v>
      </c>
      <c r="S3027" s="42">
        <f t="shared" ca="1" si="53"/>
        <v>49047</v>
      </c>
      <c r="T3027" s="43">
        <f ca="1">_xll.BInterpol('Base CDI'!$H$4:$H$28,'Base CDI'!$J$4:$J$29,S3027,"Cubic","Extrapolate=Linear","MultiX=Average","Skip=True","Sort=True")</f>
        <v>13.508143955839644</v>
      </c>
      <c r="U3027" s="43">
        <f ca="1">_xll.BInterpol('Base CDI'!$H$4:$H$28,'Base CDI'!$I$4:$I$29,S3027,"Cubic","Extrapolate=Linear","MultiX=Average","Skip=True","Sort=True")</f>
        <v>13.519315280832856</v>
      </c>
    </row>
    <row r="3028" spans="16:21" x14ac:dyDescent="0.25">
      <c r="P3028" s="10">
        <v>38915</v>
      </c>
      <c r="Q3028">
        <v>15.25972</v>
      </c>
      <c r="S3028" s="42">
        <f t="shared" ca="1" si="53"/>
        <v>49048</v>
      </c>
      <c r="T3028" s="43">
        <f ca="1">_xll.BInterpol('Base CDI'!$H$4:$H$28,'Base CDI'!$J$4:$J$29,S3028,"Cubic","Extrapolate=Linear","MultiX=Average","Skip=True","Sort=True")</f>
        <v>13.508161447729691</v>
      </c>
      <c r="U3028" s="43">
        <f ca="1">_xll.BInterpol('Base CDI'!$H$4:$H$28,'Base CDI'!$I$4:$I$29,S3028,"Cubic","Extrapolate=Linear","MultiX=Average","Skip=True","Sort=True")</f>
        <v>13.519348571043473</v>
      </c>
    </row>
    <row r="3029" spans="16:21" x14ac:dyDescent="0.25">
      <c r="P3029" s="10">
        <v>38916</v>
      </c>
      <c r="Q3029">
        <v>15.26825</v>
      </c>
      <c r="S3029" s="42">
        <f t="shared" ca="1" si="53"/>
        <v>49049</v>
      </c>
      <c r="T3029" s="43">
        <f ca="1">_xll.BInterpol('Base CDI'!$H$4:$H$28,'Base CDI'!$J$4:$J$29,S3029,"Cubic","Extrapolate=Linear","MultiX=Average","Skip=True","Sort=True")</f>
        <v>13.508178818962786</v>
      </c>
      <c r="U3029" s="43">
        <f ca="1">_xll.BInterpol('Base CDI'!$H$4:$H$28,'Base CDI'!$I$4:$I$29,S3029,"Cubic","Extrapolate=Linear","MultiX=Average","Skip=True","Sort=True")</f>
        <v>13.519381741499261</v>
      </c>
    </row>
    <row r="3030" spans="16:21" x14ac:dyDescent="0.25">
      <c r="P3030" s="10">
        <v>38917</v>
      </c>
      <c r="Q3030">
        <v>15.27679</v>
      </c>
      <c r="S3030" s="42">
        <f t="shared" ca="1" si="53"/>
        <v>49050</v>
      </c>
      <c r="T3030" s="43">
        <f ca="1">_xll.BInterpol('Base CDI'!$H$4:$H$28,'Base CDI'!$J$4:$J$29,S3030,"Cubic","Extrapolate=Linear","MultiX=Average","Skip=True","Sort=True")</f>
        <v>13.508196070009571</v>
      </c>
      <c r="U3030" s="43">
        <f ca="1">_xll.BInterpol('Base CDI'!$H$4:$H$28,'Base CDI'!$I$4:$I$29,S3030,"Cubic","Extrapolate=Linear","MultiX=Average","Skip=True","Sort=True")</f>
        <v>13.519414792547698</v>
      </c>
    </row>
    <row r="3031" spans="16:21" x14ac:dyDescent="0.25">
      <c r="P3031" s="10">
        <v>38918</v>
      </c>
      <c r="Q3031">
        <v>15.28533</v>
      </c>
      <c r="S3031" s="42">
        <f t="shared" ca="1" si="53"/>
        <v>49051</v>
      </c>
      <c r="T3031" s="43">
        <f ca="1">_xll.BInterpol('Base CDI'!$H$4:$H$28,'Base CDI'!$J$4:$J$29,S3031,"Cubic","Extrapolate=Linear","MultiX=Average","Skip=True","Sort=True")</f>
        <v>13.508213201340684</v>
      </c>
      <c r="U3031" s="43">
        <f ca="1">_xll.BInterpol('Base CDI'!$H$4:$H$28,'Base CDI'!$I$4:$I$29,S3031,"Cubic","Extrapolate=Linear","MultiX=Average","Skip=True","Sort=True")</f>
        <v>13.519447724536267</v>
      </c>
    </row>
    <row r="3032" spans="16:21" x14ac:dyDescent="0.25">
      <c r="P3032" s="10">
        <v>38919</v>
      </c>
      <c r="Q3032">
        <v>15.293620000000001</v>
      </c>
      <c r="S3032" s="42">
        <f t="shared" ca="1" si="53"/>
        <v>49052</v>
      </c>
      <c r="T3032" s="43">
        <f ca="1">_xll.BInterpol('Base CDI'!$H$4:$H$28,'Base CDI'!$J$4:$J$29,S3032,"Cubic","Extrapolate=Linear","MultiX=Average","Skip=True","Sort=True")</f>
        <v>13.508230213426762</v>
      </c>
      <c r="U3032" s="43">
        <f ca="1">_xll.BInterpol('Base CDI'!$H$4:$H$28,'Base CDI'!$I$4:$I$29,S3032,"Cubic","Extrapolate=Linear","MultiX=Average","Skip=True","Sort=True")</f>
        <v>13.519480537812447</v>
      </c>
    </row>
    <row r="3033" spans="16:21" x14ac:dyDescent="0.25">
      <c r="P3033" s="10">
        <v>38922</v>
      </c>
      <c r="Q3033">
        <v>15.3019</v>
      </c>
      <c r="S3033" s="42">
        <f t="shared" ca="1" si="53"/>
        <v>49053</v>
      </c>
      <c r="T3033" s="43">
        <f ca="1">_xll.BInterpol('Base CDI'!$H$4:$H$28,'Base CDI'!$J$4:$J$29,S3033,"Cubic","Extrapolate=Linear","MultiX=Average","Skip=True","Sort=True")</f>
        <v>13.508247106738443</v>
      </c>
      <c r="U3033" s="43">
        <f ca="1">_xll.BInterpol('Base CDI'!$H$4:$H$28,'Base CDI'!$I$4:$I$29,S3033,"Cubic","Extrapolate=Linear","MultiX=Average","Skip=True","Sort=True")</f>
        <v>13.519513232723716</v>
      </c>
    </row>
    <row r="3034" spans="16:21" x14ac:dyDescent="0.25">
      <c r="P3034" s="10">
        <v>38923</v>
      </c>
      <c r="Q3034">
        <v>15.310180000000001</v>
      </c>
      <c r="S3034" s="42">
        <f t="shared" ca="1" si="53"/>
        <v>49054</v>
      </c>
      <c r="T3034" s="43">
        <f ca="1">_xll.BInterpol('Base CDI'!$H$4:$H$28,'Base CDI'!$J$4:$J$29,S3034,"Cubic","Extrapolate=Linear","MultiX=Average","Skip=True","Sort=True")</f>
        <v>13.508263881746368</v>
      </c>
      <c r="U3034" s="43">
        <f ca="1">_xll.BInterpol('Base CDI'!$H$4:$H$28,'Base CDI'!$I$4:$I$29,S3034,"Cubic","Extrapolate=Linear","MultiX=Average","Skip=True","Sort=True")</f>
        <v>13.519545809617556</v>
      </c>
    </row>
    <row r="3035" spans="16:21" x14ac:dyDescent="0.25">
      <c r="P3035" s="10">
        <v>38924</v>
      </c>
      <c r="Q3035">
        <v>15.31847</v>
      </c>
      <c r="S3035" s="42">
        <f t="shared" ca="1" si="53"/>
        <v>49055</v>
      </c>
      <c r="T3035" s="43">
        <f ca="1">_xll.BInterpol('Base CDI'!$H$4:$H$28,'Base CDI'!$J$4:$J$29,S3035,"Cubic","Extrapolate=Linear","MultiX=Average","Skip=True","Sort=True")</f>
        <v>13.508280538921172</v>
      </c>
      <c r="U3035" s="43">
        <f ca="1">_xll.BInterpol('Base CDI'!$H$4:$H$28,'Base CDI'!$I$4:$I$29,S3035,"Cubic","Extrapolate=Linear","MultiX=Average","Skip=True","Sort=True")</f>
        <v>13.519578268841446</v>
      </c>
    </row>
    <row r="3036" spans="16:21" x14ac:dyDescent="0.25">
      <c r="P3036" s="10">
        <v>38925</v>
      </c>
      <c r="Q3036">
        <v>15.326750000000001</v>
      </c>
      <c r="S3036" s="42">
        <f t="shared" ca="1" si="53"/>
        <v>49056</v>
      </c>
      <c r="T3036" s="43">
        <f ca="1">_xll.BInterpol('Base CDI'!$H$4:$H$28,'Base CDI'!$J$4:$J$29,S3036,"Cubic","Extrapolate=Linear","MultiX=Average","Skip=True","Sort=True")</f>
        <v>13.508297078733497</v>
      </c>
      <c r="U3036" s="43">
        <f ca="1">_xll.BInterpol('Base CDI'!$H$4:$H$28,'Base CDI'!$I$4:$I$29,S3036,"Cubic","Extrapolate=Linear","MultiX=Average","Skip=True","Sort=True")</f>
        <v>13.519610610742868</v>
      </c>
    </row>
    <row r="3037" spans="16:21" x14ac:dyDescent="0.25">
      <c r="P3037" s="10">
        <v>38926</v>
      </c>
      <c r="Q3037">
        <v>15.335039999999999</v>
      </c>
      <c r="S3037" s="42">
        <f t="shared" ca="1" si="53"/>
        <v>49057</v>
      </c>
      <c r="T3037" s="43">
        <f ca="1">_xll.BInterpol('Base CDI'!$H$4:$H$28,'Base CDI'!$J$4:$J$29,S3037,"Cubic","Extrapolate=Linear","MultiX=Average","Skip=True","Sort=True")</f>
        <v>13.50831350165398</v>
      </c>
      <c r="U3037" s="43">
        <f ca="1">_xll.BInterpol('Base CDI'!$H$4:$H$28,'Base CDI'!$I$4:$I$29,S3037,"Cubic","Extrapolate=Linear","MultiX=Average","Skip=True","Sort=True")</f>
        <v>13.5196428356693</v>
      </c>
    </row>
    <row r="3038" spans="16:21" x14ac:dyDescent="0.25">
      <c r="P3038" s="10">
        <v>38929</v>
      </c>
      <c r="Q3038">
        <v>15.34333</v>
      </c>
      <c r="S3038" s="42">
        <f t="shared" ca="1" si="53"/>
        <v>49058</v>
      </c>
      <c r="T3038" s="43">
        <f ca="1">_xll.BInterpol('Base CDI'!$H$4:$H$28,'Base CDI'!$J$4:$J$29,S3038,"Cubic","Extrapolate=Linear","MultiX=Average","Skip=True","Sort=True")</f>
        <v>13.508329808153258</v>
      </c>
      <c r="U3038" s="43">
        <f ca="1">_xll.BInterpol('Base CDI'!$H$4:$H$28,'Base CDI'!$I$4:$I$29,S3038,"Cubic","Extrapolate=Linear","MultiX=Average","Skip=True","Sort=True")</f>
        <v>13.519674943968223</v>
      </c>
    </row>
    <row r="3039" spans="16:21" x14ac:dyDescent="0.25">
      <c r="P3039" s="10">
        <v>38930</v>
      </c>
      <c r="Q3039">
        <v>15.351649999999999</v>
      </c>
      <c r="S3039" s="42">
        <f t="shared" ca="1" si="53"/>
        <v>49059</v>
      </c>
      <c r="T3039" s="43">
        <f ca="1">_xll.BInterpol('Base CDI'!$H$4:$H$28,'Base CDI'!$J$4:$J$29,S3039,"Cubic","Extrapolate=Linear","MultiX=Average","Skip=True","Sort=True")</f>
        <v>13.508345998701973</v>
      </c>
      <c r="U3039" s="43">
        <f ca="1">_xll.BInterpol('Base CDI'!$H$4:$H$28,'Base CDI'!$I$4:$I$29,S3039,"Cubic","Extrapolate=Linear","MultiX=Average","Skip=True","Sort=True")</f>
        <v>13.519706935987116</v>
      </c>
    </row>
    <row r="3040" spans="16:21" x14ac:dyDescent="0.25">
      <c r="P3040" s="10">
        <v>38931</v>
      </c>
      <c r="Q3040">
        <v>15.35995</v>
      </c>
      <c r="S3040" s="42">
        <f t="shared" ca="1" si="53"/>
        <v>49060</v>
      </c>
      <c r="T3040" s="43">
        <f ca="1">_xll.BInterpol('Base CDI'!$H$4:$H$28,'Base CDI'!$J$4:$J$29,S3040,"Cubic","Extrapolate=Linear","MultiX=Average","Skip=True","Sort=True")</f>
        <v>13.50836207377076</v>
      </c>
      <c r="U3040" s="43">
        <f ca="1">_xll.BInterpol('Base CDI'!$H$4:$H$28,'Base CDI'!$I$4:$I$29,S3040,"Cubic","Extrapolate=Linear","MultiX=Average","Skip=True","Sort=True")</f>
        <v>13.519738812073461</v>
      </c>
    </row>
    <row r="3041" spans="16:21" x14ac:dyDescent="0.25">
      <c r="P3041" s="10">
        <v>38932</v>
      </c>
      <c r="Q3041">
        <v>15.368270000000001</v>
      </c>
      <c r="S3041" s="42">
        <f t="shared" ca="1" si="53"/>
        <v>49061</v>
      </c>
      <c r="T3041" s="43">
        <f ca="1">_xll.BInterpol('Base CDI'!$H$4:$H$28,'Base CDI'!$J$4:$J$29,S3041,"Cubic","Extrapolate=Linear","MultiX=Average","Skip=True","Sort=True")</f>
        <v>13.50837803383026</v>
      </c>
      <c r="U3041" s="43">
        <f ca="1">_xll.BInterpol('Base CDI'!$H$4:$H$28,'Base CDI'!$I$4:$I$29,S3041,"Cubic","Extrapolate=Linear","MultiX=Average","Skip=True","Sort=True")</f>
        <v>13.519770572574735</v>
      </c>
    </row>
    <row r="3042" spans="16:21" x14ac:dyDescent="0.25">
      <c r="P3042" s="10">
        <v>38933</v>
      </c>
      <c r="Q3042">
        <v>15.37659</v>
      </c>
      <c r="S3042" s="42">
        <f t="shared" ca="1" si="53"/>
        <v>49062</v>
      </c>
      <c r="T3042" s="43">
        <f ca="1">_xll.BInterpol('Base CDI'!$H$4:$H$28,'Base CDI'!$J$4:$J$29,S3042,"Cubic","Extrapolate=Linear","MultiX=Average","Skip=True","Sort=True")</f>
        <v>13.508393879351109</v>
      </c>
      <c r="U3042" s="43">
        <f ca="1">_xll.BInterpol('Base CDI'!$H$4:$H$28,'Base CDI'!$I$4:$I$29,S3042,"Cubic","Extrapolate=Linear","MultiX=Average","Skip=True","Sort=True")</f>
        <v>13.519802217838421</v>
      </c>
    </row>
    <row r="3043" spans="16:21" x14ac:dyDescent="0.25">
      <c r="P3043" s="10">
        <v>38936</v>
      </c>
      <c r="Q3043">
        <v>15.38491</v>
      </c>
      <c r="S3043" s="42">
        <f t="shared" ca="1" si="53"/>
        <v>49063</v>
      </c>
      <c r="T3043" s="43">
        <f ca="1">_xll.BInterpol('Base CDI'!$H$4:$H$28,'Base CDI'!$J$4:$J$29,S3043,"Cubic","Extrapolate=Linear","MultiX=Average","Skip=True","Sort=True")</f>
        <v>13.508409610803948</v>
      </c>
      <c r="U3043" s="43">
        <f ca="1">_xll.BInterpol('Base CDI'!$H$4:$H$28,'Base CDI'!$I$4:$I$29,S3043,"Cubic","Extrapolate=Linear","MultiX=Average","Skip=True","Sort=True")</f>
        <v>13.519833748211999</v>
      </c>
    </row>
    <row r="3044" spans="16:21" x14ac:dyDescent="0.25">
      <c r="P3044" s="10">
        <v>38937</v>
      </c>
      <c r="Q3044">
        <v>15.393230000000001</v>
      </c>
      <c r="S3044" s="42">
        <f t="shared" ca="1" si="53"/>
        <v>49064</v>
      </c>
      <c r="T3044" s="43">
        <f ca="1">_xll.BInterpol('Base CDI'!$H$4:$H$28,'Base CDI'!$J$4:$J$29,S3044,"Cubic","Extrapolate=Linear","MultiX=Average","Skip=True","Sort=True")</f>
        <v>13.508425228659414</v>
      </c>
      <c r="U3044" s="43">
        <f ca="1">_xll.BInterpol('Base CDI'!$H$4:$H$28,'Base CDI'!$I$4:$I$29,S3044,"Cubic","Extrapolate=Linear","MultiX=Average","Skip=True","Sort=True")</f>
        <v>13.519865164042947</v>
      </c>
    </row>
    <row r="3045" spans="16:21" x14ac:dyDescent="0.25">
      <c r="P3045" s="10">
        <v>38938</v>
      </c>
      <c r="Q3045">
        <v>15.40156</v>
      </c>
      <c r="S3045" s="42">
        <f t="shared" ca="1" si="53"/>
        <v>49065</v>
      </c>
      <c r="T3045" s="43">
        <f ca="1">_xll.BInterpol('Base CDI'!$H$4:$H$28,'Base CDI'!$J$4:$J$29,S3045,"Cubic","Extrapolate=Linear","MultiX=Average","Skip=True","Sort=True")</f>
        <v>13.508440733388145</v>
      </c>
      <c r="U3045" s="43">
        <f ca="1">_xll.BInterpol('Base CDI'!$H$4:$H$28,'Base CDI'!$I$4:$I$29,S3045,"Cubic","Extrapolate=Linear","MultiX=Average","Skip=True","Sort=True")</f>
        <v>13.519896465678746</v>
      </c>
    </row>
    <row r="3046" spans="16:21" x14ac:dyDescent="0.25">
      <c r="P3046" s="10">
        <v>38939</v>
      </c>
      <c r="Q3046">
        <v>15.4099</v>
      </c>
      <c r="S3046" s="42">
        <f t="shared" ca="1" si="53"/>
        <v>49066</v>
      </c>
      <c r="T3046" s="43">
        <f ca="1">_xll.BInterpol('Base CDI'!$H$4:$H$28,'Base CDI'!$J$4:$J$29,S3046,"Cubic","Extrapolate=Linear","MultiX=Average","Skip=True","Sort=True")</f>
        <v>13.508456125460782</v>
      </c>
      <c r="U3046" s="43">
        <f ca="1">_xll.BInterpol('Base CDI'!$H$4:$H$28,'Base CDI'!$I$4:$I$29,S3046,"Cubic","Extrapolate=Linear","MultiX=Average","Skip=True","Sort=True")</f>
        <v>13.519927653466876</v>
      </c>
    </row>
    <row r="3047" spans="16:21" x14ac:dyDescent="0.25">
      <c r="P3047" s="10">
        <v>38940</v>
      </c>
      <c r="Q3047">
        <v>15.418240000000001</v>
      </c>
      <c r="S3047" s="42">
        <f t="shared" ca="1" si="53"/>
        <v>49067</v>
      </c>
      <c r="T3047" s="43">
        <f ca="1">_xll.BInterpol('Base CDI'!$H$4:$H$28,'Base CDI'!$J$4:$J$29,S3047,"Cubic","Extrapolate=Linear","MultiX=Average","Skip=True","Sort=True")</f>
        <v>13.50847140534796</v>
      </c>
      <c r="U3047" s="43">
        <f ca="1">_xll.BInterpol('Base CDI'!$H$4:$H$28,'Base CDI'!$I$4:$I$29,S3047,"Cubic","Extrapolate=Linear","MultiX=Average","Skip=True","Sort=True")</f>
        <v>13.519958727754819</v>
      </c>
    </row>
    <row r="3048" spans="16:21" x14ac:dyDescent="0.25">
      <c r="P3048" s="10">
        <v>38943</v>
      </c>
      <c r="Q3048">
        <v>15.426589999999999</v>
      </c>
      <c r="S3048" s="42">
        <f t="shared" ca="1" si="53"/>
        <v>49068</v>
      </c>
      <c r="T3048" s="43">
        <f ca="1">_xll.BInterpol('Base CDI'!$H$4:$H$28,'Base CDI'!$J$4:$J$29,S3048,"Cubic","Extrapolate=Linear","MultiX=Average","Skip=True","Sort=True")</f>
        <v>13.508486573520321</v>
      </c>
      <c r="U3048" s="43">
        <f ca="1">_xll.BInterpol('Base CDI'!$H$4:$H$28,'Base CDI'!$I$4:$I$29,S3048,"Cubic","Extrapolate=Linear","MultiX=Average","Skip=True","Sort=True")</f>
        <v>13.519989688890051</v>
      </c>
    </row>
    <row r="3049" spans="16:21" x14ac:dyDescent="0.25">
      <c r="P3049" s="10">
        <v>38944</v>
      </c>
      <c r="Q3049">
        <v>15.434950000000001</v>
      </c>
      <c r="S3049" s="42">
        <f t="shared" ca="1" si="53"/>
        <v>49069</v>
      </c>
      <c r="T3049" s="43">
        <f ca="1">_xll.BInterpol('Base CDI'!$H$4:$H$28,'Base CDI'!$J$4:$J$29,S3049,"Cubic","Extrapolate=Linear","MultiX=Average","Skip=True","Sort=True")</f>
        <v>13.508501630448499</v>
      </c>
      <c r="U3049" s="43">
        <f ca="1">_xll.BInterpol('Base CDI'!$H$4:$H$28,'Base CDI'!$I$4:$I$29,S3049,"Cubic","Extrapolate=Linear","MultiX=Average","Skip=True","Sort=True")</f>
        <v>13.520020537220054</v>
      </c>
    </row>
    <row r="3050" spans="16:21" x14ac:dyDescent="0.25">
      <c r="P3050" s="10">
        <v>38945</v>
      </c>
      <c r="Q3050">
        <v>15.44332</v>
      </c>
      <c r="S3050" s="42">
        <f t="shared" ca="1" si="53"/>
        <v>49070</v>
      </c>
      <c r="T3050" s="43">
        <f ca="1">_xll.BInterpol('Base CDI'!$H$4:$H$28,'Base CDI'!$J$4:$J$29,S3050,"Cubic","Extrapolate=Linear","MultiX=Average","Skip=True","Sort=True")</f>
        <v>13.508516576603137</v>
      </c>
      <c r="U3050" s="43">
        <f ca="1">_xll.BInterpol('Base CDI'!$H$4:$H$28,'Base CDI'!$I$4:$I$29,S3050,"Cubic","Extrapolate=Linear","MultiX=Average","Skip=True","Sort=True")</f>
        <v>13.52005127309231</v>
      </c>
    </row>
    <row r="3051" spans="16:21" x14ac:dyDescent="0.25">
      <c r="P3051" s="10">
        <v>38946</v>
      </c>
      <c r="Q3051">
        <v>15.451689999999999</v>
      </c>
      <c r="S3051" s="42">
        <f t="shared" ca="1" si="53"/>
        <v>49071</v>
      </c>
      <c r="T3051" s="43">
        <f ca="1">_xll.BInterpol('Base CDI'!$H$4:$H$28,'Base CDI'!$J$4:$J$29,S3051,"Cubic","Extrapolate=Linear","MultiX=Average","Skip=True","Sort=True")</f>
        <v>13.508531412454872</v>
      </c>
      <c r="U3051" s="43">
        <f ca="1">_xll.BInterpol('Base CDI'!$H$4:$H$28,'Base CDI'!$I$4:$I$29,S3051,"Cubic","Extrapolate=Linear","MultiX=Average","Skip=True","Sort=True")</f>
        <v>13.520081896854295</v>
      </c>
    </row>
    <row r="3052" spans="16:21" x14ac:dyDescent="0.25">
      <c r="P3052" s="10">
        <v>38947</v>
      </c>
      <c r="Q3052">
        <v>15.46007</v>
      </c>
      <c r="S3052" s="42">
        <f t="shared" ca="1" si="53"/>
        <v>49072</v>
      </c>
      <c r="T3052" s="43">
        <f ca="1">_xll.BInterpol('Base CDI'!$H$4:$H$28,'Base CDI'!$J$4:$J$29,S3052,"Cubic","Extrapolate=Linear","MultiX=Average","Skip=True","Sort=True")</f>
        <v>13.508546138474342</v>
      </c>
      <c r="U3052" s="43">
        <f ca="1">_xll.BInterpol('Base CDI'!$H$4:$H$28,'Base CDI'!$I$4:$I$29,S3052,"Cubic","Extrapolate=Linear","MultiX=Average","Skip=True","Sort=True")</f>
        <v>13.520112408853494</v>
      </c>
    </row>
    <row r="3053" spans="16:21" x14ac:dyDescent="0.25">
      <c r="P3053" s="10">
        <v>38950</v>
      </c>
      <c r="Q3053">
        <v>15.468450000000001</v>
      </c>
      <c r="S3053" s="42">
        <f t="shared" ca="1" si="53"/>
        <v>49073</v>
      </c>
      <c r="T3053" s="43">
        <f ca="1">_xll.BInterpol('Base CDI'!$H$4:$H$28,'Base CDI'!$J$4:$J$29,S3053,"Cubic","Extrapolate=Linear","MultiX=Average","Skip=True","Sort=True")</f>
        <v>13.508560755132185</v>
      </c>
      <c r="U3053" s="43">
        <f ca="1">_xll.BInterpol('Base CDI'!$H$4:$H$28,'Base CDI'!$I$4:$I$29,S3053,"Cubic","Extrapolate=Linear","MultiX=Average","Skip=True","Sort=True")</f>
        <v>13.520142809437383</v>
      </c>
    </row>
    <row r="3054" spans="16:21" x14ac:dyDescent="0.25">
      <c r="P3054" s="10">
        <v>38951</v>
      </c>
      <c r="Q3054">
        <v>15.476839999999999</v>
      </c>
      <c r="S3054" s="42">
        <f t="shared" ca="1" si="53"/>
        <v>49074</v>
      </c>
      <c r="T3054" s="43">
        <f ca="1">_xll.BInterpol('Base CDI'!$H$4:$H$28,'Base CDI'!$J$4:$J$29,S3054,"Cubic","Extrapolate=Linear","MultiX=Average","Skip=True","Sort=True")</f>
        <v>13.50857526289904</v>
      </c>
      <c r="U3054" s="43">
        <f ca="1">_xll.BInterpol('Base CDI'!$H$4:$H$28,'Base CDI'!$I$4:$I$29,S3054,"Cubic","Extrapolate=Linear","MultiX=Average","Skip=True","Sort=True")</f>
        <v>13.520173098953443</v>
      </c>
    </row>
    <row r="3055" spans="16:21" x14ac:dyDescent="0.25">
      <c r="P3055" s="10">
        <v>38952</v>
      </c>
      <c r="Q3055">
        <v>15.485239999999999</v>
      </c>
      <c r="S3055" s="42">
        <f t="shared" ca="1" si="53"/>
        <v>49075</v>
      </c>
      <c r="T3055" s="43">
        <f ca="1">_xll.BInterpol('Base CDI'!$H$4:$H$28,'Base CDI'!$J$4:$J$29,S3055,"Cubic","Extrapolate=Linear","MultiX=Average","Skip=True","Sort=True")</f>
        <v>13.508589662245546</v>
      </c>
      <c r="U3055" s="43">
        <f ca="1">_xll.BInterpol('Base CDI'!$H$4:$H$28,'Base CDI'!$I$4:$I$29,S3055,"Cubic","Extrapolate=Linear","MultiX=Average","Skip=True","Sort=True")</f>
        <v>13.520203277749156</v>
      </c>
    </row>
    <row r="3056" spans="16:21" x14ac:dyDescent="0.25">
      <c r="P3056" s="10">
        <v>38953</v>
      </c>
      <c r="Q3056">
        <v>15.49363</v>
      </c>
      <c r="S3056" s="42">
        <f t="shared" ca="1" si="53"/>
        <v>49076</v>
      </c>
      <c r="T3056" s="43">
        <f ca="1">_xll.BInterpol('Base CDI'!$H$4:$H$28,'Base CDI'!$J$4:$J$29,S3056,"Cubic","Extrapolate=Linear","MultiX=Average","Skip=True","Sort=True")</f>
        <v>13.508603953642341</v>
      </c>
      <c r="U3056" s="43">
        <f ca="1">_xll.BInterpol('Base CDI'!$H$4:$H$28,'Base CDI'!$I$4:$I$29,S3056,"Cubic","Extrapolate=Linear","MultiX=Average","Skip=True","Sort=True")</f>
        <v>13.520233346171999</v>
      </c>
    </row>
    <row r="3057" spans="16:21" x14ac:dyDescent="0.25">
      <c r="P3057" s="10">
        <v>38954</v>
      </c>
      <c r="Q3057">
        <v>15.50202</v>
      </c>
      <c r="S3057" s="42">
        <f t="shared" ca="1" si="53"/>
        <v>49077</v>
      </c>
      <c r="T3057" s="43">
        <f ca="1">_xll.BInterpol('Base CDI'!$H$4:$H$28,'Base CDI'!$J$4:$J$29,S3057,"Cubic","Extrapolate=Linear","MultiX=Average","Skip=True","Sort=True")</f>
        <v>13.508618137560063</v>
      </c>
      <c r="U3057" s="43">
        <f ca="1">_xll.BInterpol('Base CDI'!$H$4:$H$28,'Base CDI'!$I$4:$I$29,S3057,"Cubic","Extrapolate=Linear","MultiX=Average","Skip=True","Sort=True")</f>
        <v>13.520263304569454</v>
      </c>
    </row>
    <row r="3058" spans="16:21" x14ac:dyDescent="0.25">
      <c r="P3058" s="10">
        <v>38957</v>
      </c>
      <c r="Q3058">
        <v>15.51042</v>
      </c>
      <c r="S3058" s="42">
        <f t="shared" ca="1" si="53"/>
        <v>49078</v>
      </c>
      <c r="T3058" s="43">
        <f ca="1">_xll.BInterpol('Base CDI'!$H$4:$H$28,'Base CDI'!$J$4:$J$29,S3058,"Cubic","Extrapolate=Linear","MultiX=Average","Skip=True","Sort=True")</f>
        <v>13.508632214469353</v>
      </c>
      <c r="U3058" s="43">
        <f ca="1">_xll.BInterpol('Base CDI'!$H$4:$H$28,'Base CDI'!$I$4:$I$29,S3058,"Cubic","Extrapolate=Linear","MultiX=Average","Skip=True","Sort=True")</f>
        <v>13.520293153289</v>
      </c>
    </row>
    <row r="3059" spans="16:21" x14ac:dyDescent="0.25">
      <c r="P3059" s="10">
        <v>38958</v>
      </c>
      <c r="Q3059">
        <v>15.51881</v>
      </c>
      <c r="S3059" s="42">
        <f t="shared" ca="1" si="53"/>
        <v>49079</v>
      </c>
      <c r="T3059" s="43">
        <f ca="1">_xll.BInterpol('Base CDI'!$H$4:$H$28,'Base CDI'!$J$4:$J$29,S3059,"Cubic","Extrapolate=Linear","MultiX=Average","Skip=True","Sort=True")</f>
        <v>13.508646184840845</v>
      </c>
      <c r="U3059" s="43">
        <f ca="1">_xll.BInterpol('Base CDI'!$H$4:$H$28,'Base CDI'!$I$4:$I$29,S3059,"Cubic","Extrapolate=Linear","MultiX=Average","Skip=True","Sort=True")</f>
        <v>13.520322892678118</v>
      </c>
    </row>
    <row r="3060" spans="16:21" x14ac:dyDescent="0.25">
      <c r="P3060" s="10">
        <v>38959</v>
      </c>
      <c r="Q3060">
        <v>15.52721</v>
      </c>
      <c r="S3060" s="42">
        <f t="shared" ca="1" si="53"/>
        <v>49080</v>
      </c>
      <c r="T3060" s="43">
        <f ca="1">_xll.BInterpol('Base CDI'!$H$4:$H$28,'Base CDI'!$J$4:$J$29,S3060,"Cubic","Extrapolate=Linear","MultiX=Average","Skip=True","Sort=True")</f>
        <v>13.508660049145181</v>
      </c>
      <c r="U3060" s="43">
        <f ca="1">_xll.BInterpol('Base CDI'!$H$4:$H$28,'Base CDI'!$I$4:$I$29,S3060,"Cubic","Extrapolate=Linear","MultiX=Average","Skip=True","Sort=True")</f>
        <v>13.520352523084288</v>
      </c>
    </row>
    <row r="3061" spans="16:21" x14ac:dyDescent="0.25">
      <c r="P3061" s="10">
        <v>38960</v>
      </c>
      <c r="Q3061">
        <v>15.535600000000001</v>
      </c>
      <c r="S3061" s="42">
        <f t="shared" ca="1" si="53"/>
        <v>49081</v>
      </c>
      <c r="T3061" s="43">
        <f ca="1">_xll.BInterpol('Base CDI'!$H$4:$H$28,'Base CDI'!$J$4:$J$29,S3061,"Cubic","Extrapolate=Linear","MultiX=Average","Skip=True","Sort=True")</f>
        <v>13.508673807852999</v>
      </c>
      <c r="U3061" s="43">
        <f ca="1">_xll.BInterpol('Base CDI'!$H$4:$H$28,'Base CDI'!$I$4:$I$29,S3061,"Cubic","Extrapolate=Linear","MultiX=Average","Skip=True","Sort=True")</f>
        <v>13.520382044854989</v>
      </c>
    </row>
    <row r="3062" spans="16:21" x14ac:dyDescent="0.25">
      <c r="P3062" s="10">
        <v>38961</v>
      </c>
      <c r="Q3062">
        <v>15.54374</v>
      </c>
      <c r="S3062" s="42">
        <f t="shared" ca="1" si="53"/>
        <v>49082</v>
      </c>
      <c r="T3062" s="43">
        <f ca="1">_xll.BInterpol('Base CDI'!$H$4:$H$28,'Base CDI'!$J$4:$J$29,S3062,"Cubic","Extrapolate=Linear","MultiX=Average","Skip=True","Sort=True")</f>
        <v>13.508687461434937</v>
      </c>
      <c r="U3062" s="43">
        <f ca="1">_xll.BInterpol('Base CDI'!$H$4:$H$28,'Base CDI'!$I$4:$I$29,S3062,"Cubic","Extrapolate=Linear","MultiX=Average","Skip=True","Sort=True")</f>
        <v>13.520411458337703</v>
      </c>
    </row>
    <row r="3063" spans="16:21" x14ac:dyDescent="0.25">
      <c r="P3063" s="10">
        <v>38964</v>
      </c>
      <c r="Q3063">
        <v>15.5519</v>
      </c>
      <c r="S3063" s="42">
        <f t="shared" ca="1" si="53"/>
        <v>49083</v>
      </c>
      <c r="T3063" s="43">
        <f ca="1">_xll.BInterpol('Base CDI'!$H$4:$H$28,'Base CDI'!$J$4:$J$29,S3063,"Cubic","Extrapolate=Linear","MultiX=Average","Skip=True","Sort=True")</f>
        <v>13.508701010361632</v>
      </c>
      <c r="U3063" s="43">
        <f ca="1">_xll.BInterpol('Base CDI'!$H$4:$H$28,'Base CDI'!$I$4:$I$29,S3063,"Cubic","Extrapolate=Linear","MultiX=Average","Skip=True","Sort=True")</f>
        <v>13.520440763879908</v>
      </c>
    </row>
    <row r="3064" spans="16:21" x14ac:dyDescent="0.25">
      <c r="P3064" s="10">
        <v>38965</v>
      </c>
      <c r="Q3064">
        <v>15.56006</v>
      </c>
      <c r="S3064" s="42">
        <f t="shared" ca="1" si="53"/>
        <v>49084</v>
      </c>
      <c r="T3064" s="43">
        <f ca="1">_xll.BInterpol('Base CDI'!$H$4:$H$28,'Base CDI'!$J$4:$J$29,S3064,"Cubic","Extrapolate=Linear","MultiX=Average","Skip=True","Sort=True")</f>
        <v>13.508714455103725</v>
      </c>
      <c r="U3064" s="43">
        <f ca="1">_xll.BInterpol('Base CDI'!$H$4:$H$28,'Base CDI'!$I$4:$I$29,S3064,"Cubic","Extrapolate=Linear","MultiX=Average","Skip=True","Sort=True")</f>
        <v>13.520469961829084</v>
      </c>
    </row>
    <row r="3065" spans="16:21" x14ac:dyDescent="0.25">
      <c r="P3065" s="10">
        <v>38966</v>
      </c>
      <c r="Q3065">
        <v>15.56822</v>
      </c>
      <c r="S3065" s="42">
        <f t="shared" ca="1" si="53"/>
        <v>49085</v>
      </c>
      <c r="T3065" s="43">
        <f ca="1">_xll.BInterpol('Base CDI'!$H$4:$H$28,'Base CDI'!$J$4:$J$29,S3065,"Cubic","Extrapolate=Linear","MultiX=Average","Skip=True","Sort=True")</f>
        <v>13.508727796131852</v>
      </c>
      <c r="U3065" s="43">
        <f ca="1">_xll.BInterpol('Base CDI'!$H$4:$H$28,'Base CDI'!$I$4:$I$29,S3065,"Cubic","Extrapolate=Linear","MultiX=Average","Skip=True","Sort=True")</f>
        <v>13.520499052532713</v>
      </c>
    </row>
    <row r="3066" spans="16:21" x14ac:dyDescent="0.25">
      <c r="P3066" s="10">
        <v>38968</v>
      </c>
      <c r="Q3066">
        <v>15.57638</v>
      </c>
      <c r="S3066" s="42">
        <f t="shared" ca="1" si="53"/>
        <v>49086</v>
      </c>
      <c r="T3066" s="43">
        <f ca="1">_xll.BInterpol('Base CDI'!$H$4:$H$28,'Base CDI'!$J$4:$J$29,S3066,"Cubic","Extrapolate=Linear","MultiX=Average","Skip=True","Sort=True")</f>
        <v>13.508741033916655</v>
      </c>
      <c r="U3066" s="43">
        <f ca="1">_xll.BInterpol('Base CDI'!$H$4:$H$28,'Base CDI'!$I$4:$I$29,S3066,"Cubic","Extrapolate=Linear","MultiX=Average","Skip=True","Sort=True")</f>
        <v>13.520528036338273</v>
      </c>
    </row>
    <row r="3067" spans="16:21" x14ac:dyDescent="0.25">
      <c r="P3067" s="10">
        <v>38971</v>
      </c>
      <c r="Q3067">
        <v>15.58455</v>
      </c>
      <c r="S3067" s="42">
        <f t="shared" ca="1" si="53"/>
        <v>49087</v>
      </c>
      <c r="T3067" s="43">
        <f ca="1">_xll.BInterpol('Base CDI'!$H$4:$H$28,'Base CDI'!$J$4:$J$29,S3067,"Cubic","Extrapolate=Linear","MultiX=Average","Skip=True","Sort=True")</f>
        <v>13.508754168928769</v>
      </c>
      <c r="U3067" s="43">
        <f ca="1">_xll.BInterpol('Base CDI'!$H$4:$H$28,'Base CDI'!$I$4:$I$29,S3067,"Cubic","Extrapolate=Linear","MultiX=Average","Skip=True","Sort=True")</f>
        <v>13.520556913593246</v>
      </c>
    </row>
    <row r="3068" spans="16:21" x14ac:dyDescent="0.25">
      <c r="P3068" s="10">
        <v>38972</v>
      </c>
      <c r="Q3068">
        <v>15.59271</v>
      </c>
      <c r="S3068" s="42">
        <f t="shared" ca="1" si="53"/>
        <v>49088</v>
      </c>
      <c r="T3068" s="43">
        <f ca="1">_xll.BInterpol('Base CDI'!$H$4:$H$28,'Base CDI'!$J$4:$J$29,S3068,"Cubic","Extrapolate=Linear","MultiX=Average","Skip=True","Sort=True")</f>
        <v>13.508767201638834</v>
      </c>
      <c r="U3068" s="43">
        <f ca="1">_xll.BInterpol('Base CDI'!$H$4:$H$28,'Base CDI'!$I$4:$I$29,S3068,"Cubic","Extrapolate=Linear","MultiX=Average","Skip=True","Sort=True")</f>
        <v>13.520585684645111</v>
      </c>
    </row>
    <row r="3069" spans="16:21" x14ac:dyDescent="0.25">
      <c r="P3069" s="10">
        <v>38973</v>
      </c>
      <c r="Q3069">
        <v>15.60087</v>
      </c>
      <c r="S3069" s="42">
        <f t="shared" ca="1" si="53"/>
        <v>49089</v>
      </c>
      <c r="T3069" s="43">
        <f ca="1">_xll.BInterpol('Base CDI'!$H$4:$H$28,'Base CDI'!$J$4:$J$29,S3069,"Cubic","Extrapolate=Linear","MultiX=Average","Skip=True","Sort=True")</f>
        <v>13.508780132517488</v>
      </c>
      <c r="U3069" s="43">
        <f ca="1">_xll.BInterpol('Base CDI'!$H$4:$H$28,'Base CDI'!$I$4:$I$29,S3069,"Cubic","Extrapolate=Linear","MultiX=Average","Skip=True","Sort=True")</f>
        <v>13.520614349841349</v>
      </c>
    </row>
    <row r="3070" spans="16:21" x14ac:dyDescent="0.25">
      <c r="P3070" s="10">
        <v>38974</v>
      </c>
      <c r="Q3070">
        <v>15.60904</v>
      </c>
      <c r="S3070" s="42">
        <f t="shared" ca="1" si="53"/>
        <v>49090</v>
      </c>
      <c r="T3070" s="43">
        <f ca="1">_xll.BInterpol('Base CDI'!$H$4:$H$28,'Base CDI'!$J$4:$J$29,S3070,"Cubic","Extrapolate=Linear","MultiX=Average","Skip=True","Sort=True")</f>
        <v>13.50879296203537</v>
      </c>
      <c r="U3070" s="43">
        <f ca="1">_xll.BInterpol('Base CDI'!$H$4:$H$28,'Base CDI'!$I$4:$I$29,S3070,"Cubic","Extrapolate=Linear","MultiX=Average","Skip=True","Sort=True")</f>
        <v>13.520642909529437</v>
      </c>
    </row>
    <row r="3071" spans="16:21" x14ac:dyDescent="0.25">
      <c r="P3071" s="10">
        <v>38975</v>
      </c>
      <c r="Q3071">
        <v>15.61721</v>
      </c>
      <c r="S3071" s="42">
        <f t="shared" ca="1" si="53"/>
        <v>49091</v>
      </c>
      <c r="T3071" s="43">
        <f ca="1">_xll.BInterpol('Base CDI'!$H$4:$H$28,'Base CDI'!$J$4:$J$29,S3071,"Cubic","Extrapolate=Linear","MultiX=Average","Skip=True","Sort=True")</f>
        <v>13.508805690663118</v>
      </c>
      <c r="U3071" s="43">
        <f ca="1">_xll.BInterpol('Base CDI'!$H$4:$H$28,'Base CDI'!$I$4:$I$29,S3071,"Cubic","Extrapolate=Linear","MultiX=Average","Skip=True","Sort=True")</f>
        <v>13.520671364056858</v>
      </c>
    </row>
    <row r="3072" spans="16:21" x14ac:dyDescent="0.25">
      <c r="P3072" s="10">
        <v>38978</v>
      </c>
      <c r="Q3072">
        <v>15.62538</v>
      </c>
      <c r="S3072" s="42">
        <f t="shared" ca="1" si="53"/>
        <v>49092</v>
      </c>
      <c r="T3072" s="43">
        <f ca="1">_xll.BInterpol('Base CDI'!$H$4:$H$28,'Base CDI'!$J$4:$J$29,S3072,"Cubic","Extrapolate=Linear","MultiX=Average","Skip=True","Sort=True")</f>
        <v>13.508818318871372</v>
      </c>
      <c r="U3072" s="43">
        <f ca="1">_xll.BInterpol('Base CDI'!$H$4:$H$28,'Base CDI'!$I$4:$I$29,S3072,"Cubic","Extrapolate=Linear","MultiX=Average","Skip=True","Sort=True")</f>
        <v>13.520699713771091</v>
      </c>
    </row>
    <row r="3073" spans="16:21" x14ac:dyDescent="0.25">
      <c r="P3073" s="10">
        <v>38979</v>
      </c>
      <c r="Q3073">
        <v>15.633559999999999</v>
      </c>
      <c r="S3073" s="42">
        <f t="shared" ca="1" si="53"/>
        <v>49093</v>
      </c>
      <c r="T3073" s="43">
        <f ca="1">_xll.BInterpol('Base CDI'!$H$4:$H$28,'Base CDI'!$J$4:$J$29,S3073,"Cubic","Extrapolate=Linear","MultiX=Average","Skip=True","Sort=True")</f>
        <v>13.508830847130769</v>
      </c>
      <c r="U3073" s="43">
        <f ca="1">_xll.BInterpol('Base CDI'!$H$4:$H$28,'Base CDI'!$I$4:$I$29,S3073,"Cubic","Extrapolate=Linear","MultiX=Average","Skip=True","Sort=True")</f>
        <v>13.520727959019617</v>
      </c>
    </row>
    <row r="3074" spans="16:21" x14ac:dyDescent="0.25">
      <c r="P3074" s="10">
        <v>38980</v>
      </c>
      <c r="Q3074">
        <v>15.64174</v>
      </c>
      <c r="S3074" s="42">
        <f t="shared" ca="1" si="53"/>
        <v>49094</v>
      </c>
      <c r="T3074" s="43">
        <f ca="1">_xll.BInterpol('Base CDI'!$H$4:$H$28,'Base CDI'!$J$4:$J$29,S3074,"Cubic","Extrapolate=Linear","MultiX=Average","Skip=True","Sort=True")</f>
        <v>13.508843275911946</v>
      </c>
      <c r="U3074" s="43">
        <f ca="1">_xll.BInterpol('Base CDI'!$H$4:$H$28,'Base CDI'!$I$4:$I$29,S3074,"Cubic","Extrapolate=Linear","MultiX=Average","Skip=True","Sort=True")</f>
        <v>13.520756100149914</v>
      </c>
    </row>
    <row r="3075" spans="16:21" x14ac:dyDescent="0.25">
      <c r="P3075" s="10">
        <v>38981</v>
      </c>
      <c r="Q3075">
        <v>15.649929999999999</v>
      </c>
      <c r="S3075" s="42">
        <f t="shared" ca="1" si="53"/>
        <v>49095</v>
      </c>
      <c r="T3075" s="43">
        <f ca="1">_xll.BInterpol('Base CDI'!$H$4:$H$28,'Base CDI'!$J$4:$J$29,S3075,"Cubic","Extrapolate=Linear","MultiX=Average","Skip=True","Sort=True")</f>
        <v>13.508855605685545</v>
      </c>
      <c r="U3075" s="43">
        <f ca="1">_xll.BInterpol('Base CDI'!$H$4:$H$28,'Base CDI'!$I$4:$I$29,S3075,"Cubic","Extrapolate=Linear","MultiX=Average","Skip=True","Sort=True")</f>
        <v>13.520784137509464</v>
      </c>
    </row>
    <row r="3076" spans="16:21" x14ac:dyDescent="0.25">
      <c r="P3076" s="10">
        <v>38982</v>
      </c>
      <c r="Q3076">
        <v>15.65812</v>
      </c>
      <c r="S3076" s="42">
        <f t="shared" ca="1" si="53"/>
        <v>49096</v>
      </c>
      <c r="T3076" s="43">
        <f ca="1">_xll.BInterpol('Base CDI'!$H$4:$H$28,'Base CDI'!$J$4:$J$29,S3076,"Cubic","Extrapolate=Linear","MultiX=Average","Skip=True","Sort=True")</f>
        <v>13.508867836922201</v>
      </c>
      <c r="U3076" s="43">
        <f ca="1">_xll.BInterpol('Base CDI'!$H$4:$H$28,'Base CDI'!$I$4:$I$29,S3076,"Cubic","Extrapolate=Linear","MultiX=Average","Skip=True","Sort=True")</f>
        <v>13.520812071445746</v>
      </c>
    </row>
    <row r="3077" spans="16:21" x14ac:dyDescent="0.25">
      <c r="P3077" s="10">
        <v>38985</v>
      </c>
      <c r="Q3077">
        <v>15.666309999999999</v>
      </c>
      <c r="S3077" s="42">
        <f t="shared" ca="1" si="53"/>
        <v>49097</v>
      </c>
      <c r="T3077" s="43">
        <f ca="1">_xll.BInterpol('Base CDI'!$H$4:$H$28,'Base CDI'!$J$4:$J$29,S3077,"Cubic","Extrapolate=Linear","MultiX=Average","Skip=True","Sort=True")</f>
        <v>13.508879970092554</v>
      </c>
      <c r="U3077" s="43">
        <f ca="1">_xll.BInterpol('Base CDI'!$H$4:$H$28,'Base CDI'!$I$4:$I$29,S3077,"Cubic","Extrapolate=Linear","MultiX=Average","Skip=True","Sort=True")</f>
        <v>13.520839902306241</v>
      </c>
    </row>
    <row r="3078" spans="16:21" x14ac:dyDescent="0.25">
      <c r="P3078" s="10">
        <v>38986</v>
      </c>
      <c r="Q3078">
        <v>15.674519999999999</v>
      </c>
      <c r="S3078" s="42">
        <f t="shared" ca="1" si="53"/>
        <v>49098</v>
      </c>
      <c r="T3078" s="43">
        <f ca="1">_xll.BInterpol('Base CDI'!$H$4:$H$28,'Base CDI'!$J$4:$J$29,S3078,"Cubic","Extrapolate=Linear","MultiX=Average","Skip=True","Sort=True")</f>
        <v>13.508892005667244</v>
      </c>
      <c r="U3078" s="43">
        <f ca="1">_xll.BInterpol('Base CDI'!$H$4:$H$28,'Base CDI'!$I$4:$I$29,S3078,"Cubic","Extrapolate=Linear","MultiX=Average","Skip=True","Sort=True")</f>
        <v>13.520867630438428</v>
      </c>
    </row>
    <row r="3079" spans="16:21" x14ac:dyDescent="0.25">
      <c r="P3079" s="10">
        <v>38987</v>
      </c>
      <c r="Q3079">
        <v>15.68272</v>
      </c>
      <c r="S3079" s="42">
        <f t="shared" ca="1" si="53"/>
        <v>49099</v>
      </c>
      <c r="T3079" s="43">
        <f ca="1">_xll.BInterpol('Base CDI'!$H$4:$H$28,'Base CDI'!$J$4:$J$29,S3079,"Cubic","Extrapolate=Linear","MultiX=Average","Skip=True","Sort=True")</f>
        <v>13.508903944116907</v>
      </c>
      <c r="U3079" s="43">
        <f ca="1">_xll.BInterpol('Base CDI'!$H$4:$H$28,'Base CDI'!$I$4:$I$29,S3079,"Cubic","Extrapolate=Linear","MultiX=Average","Skip=True","Sort=True")</f>
        <v>13.520895256189787</v>
      </c>
    </row>
    <row r="3080" spans="16:21" x14ac:dyDescent="0.25">
      <c r="P3080" s="10">
        <v>38988</v>
      </c>
      <c r="Q3080">
        <v>15.690950000000001</v>
      </c>
      <c r="S3080" s="42">
        <f t="shared" ca="1" si="53"/>
        <v>49100</v>
      </c>
      <c r="T3080" s="43">
        <f ca="1">_xll.BInterpol('Base CDI'!$H$4:$H$28,'Base CDI'!$J$4:$J$29,S3080,"Cubic","Extrapolate=Linear","MultiX=Average","Skip=True","Sort=True")</f>
        <v>13.508915785912183</v>
      </c>
      <c r="U3080" s="43">
        <f ca="1">_xll.BInterpol('Base CDI'!$H$4:$H$28,'Base CDI'!$I$4:$I$29,S3080,"Cubic","Extrapolate=Linear","MultiX=Average","Skip=True","Sort=True")</f>
        <v>13.520922779907799</v>
      </c>
    </row>
    <row r="3081" spans="16:21" x14ac:dyDescent="0.25">
      <c r="P3081" s="10">
        <v>38989</v>
      </c>
      <c r="Q3081">
        <v>15.69918</v>
      </c>
      <c r="S3081" s="42">
        <f t="shared" ca="1" si="53"/>
        <v>49101</v>
      </c>
      <c r="T3081" s="43">
        <f ca="1">_xll.BInterpol('Base CDI'!$H$4:$H$28,'Base CDI'!$J$4:$J$29,S3081,"Cubic","Extrapolate=Linear","MultiX=Average","Skip=True","Sort=True")</f>
        <v>13.50892753152371</v>
      </c>
      <c r="U3081" s="43">
        <f ca="1">_xll.BInterpol('Base CDI'!$H$4:$H$28,'Base CDI'!$I$4:$I$29,S3081,"Cubic","Extrapolate=Linear","MultiX=Average","Skip=True","Sort=True")</f>
        <v>13.520950201939943</v>
      </c>
    </row>
    <row r="3082" spans="16:21" x14ac:dyDescent="0.25">
      <c r="P3082" s="10">
        <v>38992</v>
      </c>
      <c r="Q3082">
        <v>15.70745</v>
      </c>
      <c r="S3082" s="42">
        <f t="shared" ca="1" si="53"/>
        <v>49102</v>
      </c>
      <c r="T3082" s="43">
        <f ca="1">_xll.BInterpol('Base CDI'!$H$4:$H$28,'Base CDI'!$J$4:$J$29,S3082,"Cubic","Extrapolate=Linear","MultiX=Average","Skip=True","Sort=True")</f>
        <v>13.508939181422127</v>
      </c>
      <c r="U3082" s="43">
        <f ca="1">_xll.BInterpol('Base CDI'!$H$4:$H$28,'Base CDI'!$I$4:$I$29,S3082,"Cubic","Extrapolate=Linear","MultiX=Average","Skip=True","Sort=True")</f>
        <v>13.5209775226337</v>
      </c>
    </row>
    <row r="3083" spans="16:21" x14ac:dyDescent="0.25">
      <c r="P3083" s="10">
        <v>38993</v>
      </c>
      <c r="Q3083">
        <v>15.7157</v>
      </c>
      <c r="S3083" s="42">
        <f t="shared" ref="S3083:S3146" ca="1" si="54">S3082+1</f>
        <v>49103</v>
      </c>
      <c r="T3083" s="43">
        <f ca="1">_xll.BInterpol('Base CDI'!$H$4:$H$28,'Base CDI'!$J$4:$J$29,S3083,"Cubic","Extrapolate=Linear","MultiX=Average","Skip=True","Sort=True")</f>
        <v>13.508950736078072</v>
      </c>
      <c r="U3083" s="43">
        <f ca="1">_xll.BInterpol('Base CDI'!$H$4:$H$28,'Base CDI'!$I$4:$I$29,S3083,"Cubic","Extrapolate=Linear","MultiX=Average","Skip=True","Sort=True")</f>
        <v>13.521004742336551</v>
      </c>
    </row>
    <row r="3084" spans="16:21" x14ac:dyDescent="0.25">
      <c r="P3084" s="10">
        <v>38994</v>
      </c>
      <c r="Q3084">
        <v>15.72395</v>
      </c>
      <c r="S3084" s="42">
        <f t="shared" ca="1" si="54"/>
        <v>49104</v>
      </c>
      <c r="T3084" s="43">
        <f ca="1">_xll.BInterpol('Base CDI'!$H$4:$H$28,'Base CDI'!$J$4:$J$29,S3084,"Cubic","Extrapolate=Linear","MultiX=Average","Skip=True","Sort=True")</f>
        <v>13.508962195962182</v>
      </c>
      <c r="U3084" s="43">
        <f ca="1">_xll.BInterpol('Base CDI'!$H$4:$H$28,'Base CDI'!$I$4:$I$29,S3084,"Cubic","Extrapolate=Linear","MultiX=Average","Skip=True","Sort=True")</f>
        <v>13.521031861395972</v>
      </c>
    </row>
    <row r="3085" spans="16:21" x14ac:dyDescent="0.25">
      <c r="P3085" s="10">
        <v>38995</v>
      </c>
      <c r="Q3085">
        <v>15.73221</v>
      </c>
      <c r="S3085" s="42">
        <f t="shared" ca="1" si="54"/>
        <v>49105</v>
      </c>
      <c r="T3085" s="43">
        <f ca="1">_xll.BInterpol('Base CDI'!$H$4:$H$28,'Base CDI'!$J$4:$J$29,S3085,"Cubic","Extrapolate=Linear","MultiX=Average","Skip=True","Sort=True")</f>
        <v>13.508973561545098</v>
      </c>
      <c r="U3085" s="43">
        <f ca="1">_xll.BInterpol('Base CDI'!$H$4:$H$28,'Base CDI'!$I$4:$I$29,S3085,"Cubic","Extrapolate=Linear","MultiX=Average","Skip=True","Sort=True")</f>
        <v>13.521058880159448</v>
      </c>
    </row>
    <row r="3086" spans="16:21" x14ac:dyDescent="0.25">
      <c r="P3086" s="10">
        <v>38996</v>
      </c>
      <c r="Q3086">
        <v>15.74047</v>
      </c>
      <c r="S3086" s="42">
        <f t="shared" ca="1" si="54"/>
        <v>49106</v>
      </c>
      <c r="T3086" s="43">
        <f ca="1">_xll.BInterpol('Base CDI'!$H$4:$H$28,'Base CDI'!$J$4:$J$29,S3086,"Cubic","Extrapolate=Linear","MultiX=Average","Skip=True","Sort=True")</f>
        <v>13.508984833297458</v>
      </c>
      <c r="U3086" s="43">
        <f ca="1">_xll.BInterpol('Base CDI'!$H$4:$H$28,'Base CDI'!$I$4:$I$29,S3086,"Cubic","Extrapolate=Linear","MultiX=Average","Skip=True","Sort=True")</f>
        <v>13.521085798974456</v>
      </c>
    </row>
    <row r="3087" spans="16:21" x14ac:dyDescent="0.25">
      <c r="P3087" s="10">
        <v>38999</v>
      </c>
      <c r="Q3087">
        <v>15.74872</v>
      </c>
      <c r="S3087" s="42">
        <f t="shared" ca="1" si="54"/>
        <v>49107</v>
      </c>
      <c r="T3087" s="43">
        <f ca="1">_xll.BInterpol('Base CDI'!$H$4:$H$28,'Base CDI'!$J$4:$J$29,S3087,"Cubic","Extrapolate=Linear","MultiX=Average","Skip=True","Sort=True")</f>
        <v>13.508996011689899</v>
      </c>
      <c r="U3087" s="43">
        <f ca="1">_xll.BInterpol('Base CDI'!$H$4:$H$28,'Base CDI'!$I$4:$I$29,S3087,"Cubic","Extrapolate=Linear","MultiX=Average","Skip=True","Sort=True")</f>
        <v>13.521112618188477</v>
      </c>
    </row>
    <row r="3088" spans="16:21" x14ac:dyDescent="0.25">
      <c r="P3088" s="10">
        <v>39000</v>
      </c>
      <c r="Q3088">
        <v>15.75698</v>
      </c>
      <c r="S3088" s="42">
        <f t="shared" ca="1" si="54"/>
        <v>49108</v>
      </c>
      <c r="T3088" s="43">
        <f ca="1">_xll.BInterpol('Base CDI'!$H$4:$H$28,'Base CDI'!$J$4:$J$29,S3088,"Cubic","Extrapolate=Linear","MultiX=Average","Skip=True","Sort=True")</f>
        <v>13.509007097193059</v>
      </c>
      <c r="U3088" s="43">
        <f ca="1">_xll.BInterpol('Base CDI'!$H$4:$H$28,'Base CDI'!$I$4:$I$29,S3088,"Cubic","Extrapolate=Linear","MultiX=Average","Skip=True","Sort=True")</f>
        <v>13.521139338148989</v>
      </c>
    </row>
    <row r="3089" spans="16:21" x14ac:dyDescent="0.25">
      <c r="P3089" s="10">
        <v>39001</v>
      </c>
      <c r="Q3089">
        <v>15.765230000000001</v>
      </c>
      <c r="S3089" s="42">
        <f t="shared" ca="1" si="54"/>
        <v>49109</v>
      </c>
      <c r="T3089" s="43">
        <f ca="1">_xll.BInterpol('Base CDI'!$H$4:$H$28,'Base CDI'!$J$4:$J$29,S3089,"Cubic","Extrapolate=Linear","MultiX=Average","Skip=True","Sort=True")</f>
        <v>13.50901809027758</v>
      </c>
      <c r="U3089" s="43">
        <f ca="1">_xll.BInterpol('Base CDI'!$H$4:$H$28,'Base CDI'!$I$4:$I$29,S3089,"Cubic","Extrapolate=Linear","MultiX=Average","Skip=True","Sort=True")</f>
        <v>13.521165959203476</v>
      </c>
    </row>
    <row r="3090" spans="16:21" x14ac:dyDescent="0.25">
      <c r="P3090" s="10">
        <v>39003</v>
      </c>
      <c r="Q3090">
        <v>15.77347</v>
      </c>
      <c r="S3090" s="42">
        <f t="shared" ca="1" si="54"/>
        <v>49110</v>
      </c>
      <c r="T3090" s="43">
        <f ca="1">_xll.BInterpol('Base CDI'!$H$4:$H$28,'Base CDI'!$J$4:$J$29,S3090,"Cubic","Extrapolate=Linear","MultiX=Average","Skip=True","Sort=True")</f>
        <v>13.509028991414098</v>
      </c>
      <c r="U3090" s="43">
        <f ca="1">_xll.BInterpol('Base CDI'!$H$4:$H$28,'Base CDI'!$I$4:$I$29,S3090,"Cubic","Extrapolate=Linear","MultiX=Average","Skip=True","Sort=True")</f>
        <v>13.521192481699416</v>
      </c>
    </row>
    <row r="3091" spans="16:21" x14ac:dyDescent="0.25">
      <c r="P3091" s="10">
        <v>39006</v>
      </c>
      <c r="Q3091">
        <v>15.78172</v>
      </c>
      <c r="S3091" s="42">
        <f t="shared" ca="1" si="54"/>
        <v>49111</v>
      </c>
      <c r="T3091" s="43">
        <f ca="1">_xll.BInterpol('Base CDI'!$H$4:$H$28,'Base CDI'!$J$4:$J$29,S3091,"Cubic","Extrapolate=Linear","MultiX=Average","Skip=True","Sort=True")</f>
        <v>13.50903980107325</v>
      </c>
      <c r="U3091" s="43">
        <f ca="1">_xll.BInterpol('Base CDI'!$H$4:$H$28,'Base CDI'!$I$4:$I$29,S3091,"Cubic","Extrapolate=Linear","MultiX=Average","Skip=True","Sort=True")</f>
        <v>13.521218905984288</v>
      </c>
    </row>
    <row r="3092" spans="16:21" x14ac:dyDescent="0.25">
      <c r="P3092" s="10">
        <v>39007</v>
      </c>
      <c r="Q3092">
        <v>15.78997</v>
      </c>
      <c r="S3092" s="42">
        <f t="shared" ca="1" si="54"/>
        <v>49112</v>
      </c>
      <c r="T3092" s="43">
        <f ca="1">_xll.BInterpol('Base CDI'!$H$4:$H$28,'Base CDI'!$J$4:$J$29,S3092,"Cubic","Extrapolate=Linear","MultiX=Average","Skip=True","Sort=True")</f>
        <v>13.509050519725678</v>
      </c>
      <c r="U3092" s="43">
        <f ca="1">_xll.BInterpol('Base CDI'!$H$4:$H$28,'Base CDI'!$I$4:$I$29,S3092,"Cubic","Extrapolate=Linear","MultiX=Average","Skip=True","Sort=True")</f>
        <v>13.521245232405573</v>
      </c>
    </row>
    <row r="3093" spans="16:21" x14ac:dyDescent="0.25">
      <c r="P3093" s="10">
        <v>39008</v>
      </c>
      <c r="Q3093">
        <v>15.79823</v>
      </c>
      <c r="S3093" s="42">
        <f t="shared" ca="1" si="54"/>
        <v>49113</v>
      </c>
      <c r="T3093" s="43">
        <f ca="1">_xll.BInterpol('Base CDI'!$H$4:$H$28,'Base CDI'!$J$4:$J$29,S3093,"Cubic","Extrapolate=Linear","MultiX=Average","Skip=True","Sort=True")</f>
        <v>13.509061147842019</v>
      </c>
      <c r="U3093" s="43">
        <f ca="1">_xll.BInterpol('Base CDI'!$H$4:$H$28,'Base CDI'!$I$4:$I$29,S3093,"Cubic","Extrapolate=Linear","MultiX=Average","Skip=True","Sort=True")</f>
        <v>13.521271461310752</v>
      </c>
    </row>
    <row r="3094" spans="16:21" x14ac:dyDescent="0.25">
      <c r="P3094" s="10">
        <v>39009</v>
      </c>
      <c r="Q3094">
        <v>15.806509999999999</v>
      </c>
      <c r="S3094" s="42">
        <f t="shared" ca="1" si="54"/>
        <v>49114</v>
      </c>
      <c r="T3094" s="43">
        <f ca="1">_xll.BInterpol('Base CDI'!$H$4:$H$28,'Base CDI'!$J$4:$J$29,S3094,"Cubic","Extrapolate=Linear","MultiX=Average","Skip=True","Sort=True")</f>
        <v>13.509071685892911</v>
      </c>
      <c r="U3094" s="43">
        <f ca="1">_xll.BInterpol('Base CDI'!$H$4:$H$28,'Base CDI'!$I$4:$I$29,S3094,"Cubic","Extrapolate=Linear","MultiX=Average","Skip=True","Sort=True")</f>
        <v>13.521297593047302</v>
      </c>
    </row>
    <row r="3095" spans="16:21" x14ac:dyDescent="0.25">
      <c r="P3095" s="10">
        <v>39010</v>
      </c>
      <c r="Q3095">
        <v>15.81451</v>
      </c>
      <c r="S3095" s="42">
        <f t="shared" ca="1" si="54"/>
        <v>49115</v>
      </c>
      <c r="T3095" s="43">
        <f ca="1">_xll.BInterpol('Base CDI'!$H$4:$H$28,'Base CDI'!$J$4:$J$29,S3095,"Cubic","Extrapolate=Linear","MultiX=Average","Skip=True","Sort=True")</f>
        <v>13.509082134348992</v>
      </c>
      <c r="U3095" s="43">
        <f ca="1">_xll.BInterpol('Base CDI'!$H$4:$H$28,'Base CDI'!$I$4:$I$29,S3095,"Cubic","Extrapolate=Linear","MultiX=Average","Skip=True","Sort=True")</f>
        <v>13.521323627962706</v>
      </c>
    </row>
    <row r="3096" spans="16:21" x14ac:dyDescent="0.25">
      <c r="P3096" s="10">
        <v>39013</v>
      </c>
      <c r="Q3096">
        <v>15.822509999999999</v>
      </c>
      <c r="S3096" s="42">
        <f t="shared" ca="1" si="54"/>
        <v>49116</v>
      </c>
      <c r="T3096" s="43">
        <f ca="1">_xll.BInterpol('Base CDI'!$H$4:$H$28,'Base CDI'!$J$4:$J$29,S3096,"Cubic","Extrapolate=Linear","MultiX=Average","Skip=True","Sort=True")</f>
        <v>13.509092493680901</v>
      </c>
      <c r="U3096" s="43">
        <f ca="1">_xll.BInterpol('Base CDI'!$H$4:$H$28,'Base CDI'!$I$4:$I$29,S3096,"Cubic","Extrapolate=Linear","MultiX=Average","Skip=True","Sort=True")</f>
        <v>13.521349566404444</v>
      </c>
    </row>
    <row r="3097" spans="16:21" x14ac:dyDescent="0.25">
      <c r="P3097" s="10">
        <v>39014</v>
      </c>
      <c r="Q3097">
        <v>15.83052</v>
      </c>
      <c r="S3097" s="42">
        <f t="shared" ca="1" si="54"/>
        <v>49117</v>
      </c>
      <c r="T3097" s="43">
        <f ca="1">_xll.BInterpol('Base CDI'!$H$4:$H$28,'Base CDI'!$J$4:$J$29,S3097,"Cubic","Extrapolate=Linear","MultiX=Average","Skip=True","Sort=True")</f>
        <v>13.509102764359278</v>
      </c>
      <c r="U3097" s="43">
        <f ca="1">_xll.BInterpol('Base CDI'!$H$4:$H$28,'Base CDI'!$I$4:$I$29,S3097,"Cubic","Extrapolate=Linear","MultiX=Average","Skip=True","Sort=True")</f>
        <v>13.521375408719996</v>
      </c>
    </row>
    <row r="3098" spans="16:21" x14ac:dyDescent="0.25">
      <c r="P3098" s="10">
        <v>39015</v>
      </c>
      <c r="Q3098">
        <v>15.83853</v>
      </c>
      <c r="S3098" s="42">
        <f t="shared" ca="1" si="54"/>
        <v>49118</v>
      </c>
      <c r="T3098" s="43">
        <f ca="1">_xll.BInterpol('Base CDI'!$H$4:$H$28,'Base CDI'!$J$4:$J$29,S3098,"Cubic","Extrapolate=Linear","MultiX=Average","Skip=True","Sort=True")</f>
        <v>13.50911294685476</v>
      </c>
      <c r="U3098" s="43">
        <f ca="1">_xll.BInterpol('Base CDI'!$H$4:$H$28,'Base CDI'!$I$4:$I$29,S3098,"Cubic","Extrapolate=Linear","MultiX=Average","Skip=True","Sort=True")</f>
        <v>13.521401155256839</v>
      </c>
    </row>
    <row r="3099" spans="16:21" x14ac:dyDescent="0.25">
      <c r="P3099" s="10">
        <v>39016</v>
      </c>
      <c r="Q3099">
        <v>15.846550000000001</v>
      </c>
      <c r="S3099" s="42">
        <f t="shared" ca="1" si="54"/>
        <v>49119</v>
      </c>
      <c r="T3099" s="43">
        <f ca="1">_xll.BInterpol('Base CDI'!$H$4:$H$28,'Base CDI'!$J$4:$J$29,S3099,"Cubic","Extrapolate=Linear","MultiX=Average","Skip=True","Sort=True")</f>
        <v>13.509123041637984</v>
      </c>
      <c r="U3099" s="43">
        <f ca="1">_xll.BInterpol('Base CDI'!$H$4:$H$28,'Base CDI'!$I$4:$I$29,S3099,"Cubic","Extrapolate=Linear","MultiX=Average","Skip=True","Sort=True")</f>
        <v>13.521426806362458</v>
      </c>
    </row>
    <row r="3100" spans="16:21" x14ac:dyDescent="0.25">
      <c r="P3100" s="10">
        <v>39017</v>
      </c>
      <c r="Q3100">
        <v>15.854570000000001</v>
      </c>
      <c r="S3100" s="42">
        <f t="shared" ca="1" si="54"/>
        <v>49120</v>
      </c>
      <c r="T3100" s="43">
        <f ca="1">_xll.BInterpol('Base CDI'!$H$4:$H$28,'Base CDI'!$J$4:$J$29,S3100,"Cubic","Extrapolate=Linear","MultiX=Average","Skip=True","Sort=True")</f>
        <v>13.509133049179592</v>
      </c>
      <c r="U3100" s="43">
        <f ca="1">_xll.BInterpol('Base CDI'!$H$4:$H$28,'Base CDI'!$I$4:$I$29,S3100,"Cubic","Extrapolate=Linear","MultiX=Average","Skip=True","Sort=True")</f>
        <v>13.521452362384329</v>
      </c>
    </row>
    <row r="3101" spans="16:21" x14ac:dyDescent="0.25">
      <c r="P3101" s="10">
        <v>39020</v>
      </c>
      <c r="Q3101">
        <v>15.862590000000001</v>
      </c>
      <c r="S3101" s="42">
        <f t="shared" ca="1" si="54"/>
        <v>49121</v>
      </c>
      <c r="T3101" s="43">
        <f ca="1">_xll.BInterpol('Base CDI'!$H$4:$H$28,'Base CDI'!$J$4:$J$29,S3101,"Cubic","Extrapolate=Linear","MultiX=Average","Skip=True","Sort=True")</f>
        <v>13.509142969950219</v>
      </c>
      <c r="U3101" s="43">
        <f ca="1">_xll.BInterpol('Base CDI'!$H$4:$H$28,'Base CDI'!$I$4:$I$29,S3101,"Cubic","Extrapolate=Linear","MultiX=Average","Skip=True","Sort=True")</f>
        <v>13.521477823669933</v>
      </c>
    </row>
    <row r="3102" spans="16:21" x14ac:dyDescent="0.25">
      <c r="P3102" s="10">
        <v>39021</v>
      </c>
      <c r="Q3102">
        <v>15.870620000000001</v>
      </c>
      <c r="S3102" s="42">
        <f t="shared" ca="1" si="54"/>
        <v>49122</v>
      </c>
      <c r="T3102" s="43">
        <f ca="1">_xll.BInterpol('Base CDI'!$H$4:$H$28,'Base CDI'!$J$4:$J$29,S3102,"Cubic","Extrapolate=Linear","MultiX=Average","Skip=True","Sort=True")</f>
        <v>13.509152804420506</v>
      </c>
      <c r="U3102" s="43">
        <f ca="1">_xll.BInterpol('Base CDI'!$H$4:$H$28,'Base CDI'!$I$4:$I$29,S3102,"Cubic","Extrapolate=Linear","MultiX=Average","Skip=True","Sort=True")</f>
        <v>13.521503190566751</v>
      </c>
    </row>
    <row r="3103" spans="16:21" x14ac:dyDescent="0.25">
      <c r="P3103" s="10">
        <v>39022</v>
      </c>
      <c r="Q3103">
        <v>15.878679999999999</v>
      </c>
      <c r="S3103" s="42">
        <f t="shared" ca="1" si="54"/>
        <v>49123</v>
      </c>
      <c r="T3103" s="43">
        <f ca="1">_xll.BInterpol('Base CDI'!$H$4:$H$28,'Base CDI'!$J$4:$J$29,S3103,"Cubic","Extrapolate=Linear","MultiX=Average","Skip=True","Sort=True")</f>
        <v>13.50916255306109</v>
      </c>
      <c r="U3103" s="43">
        <f ca="1">_xll.BInterpol('Base CDI'!$H$4:$H$28,'Base CDI'!$I$4:$I$29,S3103,"Cubic","Extrapolate=Linear","MultiX=Average","Skip=True","Sort=True")</f>
        <v>13.521528463422261</v>
      </c>
    </row>
    <row r="3104" spans="16:21" x14ac:dyDescent="0.25">
      <c r="P3104" s="10">
        <v>39024</v>
      </c>
      <c r="Q3104">
        <v>15.88673</v>
      </c>
      <c r="S3104" s="42">
        <f t="shared" ca="1" si="54"/>
        <v>49124</v>
      </c>
      <c r="T3104" s="43">
        <f ca="1">_xll.BInterpol('Base CDI'!$H$4:$H$28,'Base CDI'!$J$4:$J$29,S3104,"Cubic","Extrapolate=Linear","MultiX=Average","Skip=True","Sort=True")</f>
        <v>13.509172216342611</v>
      </c>
      <c r="U3104" s="43">
        <f ca="1">_xll.BInterpol('Base CDI'!$H$4:$H$28,'Base CDI'!$I$4:$I$29,S3104,"Cubic","Extrapolate=Linear","MultiX=Average","Skip=True","Sort=True")</f>
        <v>13.521553642583946</v>
      </c>
    </row>
    <row r="3105" spans="16:21" x14ac:dyDescent="0.25">
      <c r="P3105" s="10">
        <v>39027</v>
      </c>
      <c r="Q3105">
        <v>15.8948</v>
      </c>
      <c r="S3105" s="42">
        <f t="shared" ca="1" si="54"/>
        <v>49125</v>
      </c>
      <c r="T3105" s="43">
        <f ca="1">_xll.BInterpol('Base CDI'!$H$4:$H$28,'Base CDI'!$J$4:$J$29,S3105,"Cubic","Extrapolate=Linear","MultiX=Average","Skip=True","Sort=True")</f>
        <v>13.509181794735705</v>
      </c>
      <c r="U3105" s="43">
        <f ca="1">_xll.BInterpol('Base CDI'!$H$4:$H$28,'Base CDI'!$I$4:$I$29,S3105,"Cubic","Extrapolate=Linear","MultiX=Average","Skip=True","Sort=True")</f>
        <v>13.521578728399284</v>
      </c>
    </row>
    <row r="3106" spans="16:21" x14ac:dyDescent="0.25">
      <c r="P3106" s="10">
        <v>39028</v>
      </c>
      <c r="Q3106">
        <v>15.902889999999999</v>
      </c>
      <c r="S3106" s="42">
        <f t="shared" ca="1" si="54"/>
        <v>49126</v>
      </c>
      <c r="T3106" s="43">
        <f ca="1">_xll.BInterpol('Base CDI'!$H$4:$H$28,'Base CDI'!$J$4:$J$29,S3106,"Cubic","Extrapolate=Linear","MultiX=Average","Skip=True","Sort=True")</f>
        <v>13.509191288711014</v>
      </c>
      <c r="U3106" s="43">
        <f ca="1">_xll.BInterpol('Base CDI'!$H$4:$H$28,'Base CDI'!$I$4:$I$29,S3106,"Cubic","Extrapolate=Linear","MultiX=Average","Skip=True","Sort=True")</f>
        <v>13.521603721215756</v>
      </c>
    </row>
    <row r="3107" spans="16:21" x14ac:dyDescent="0.25">
      <c r="P3107" s="10">
        <v>39029</v>
      </c>
      <c r="Q3107">
        <v>15.910970000000001</v>
      </c>
      <c r="S3107" s="42">
        <f t="shared" ca="1" si="54"/>
        <v>49127</v>
      </c>
      <c r="T3107" s="43">
        <f ca="1">_xll.BInterpol('Base CDI'!$H$4:$H$28,'Base CDI'!$J$4:$J$29,S3107,"Cubic","Extrapolate=Linear","MultiX=Average","Skip=True","Sort=True")</f>
        <v>13.509200698739173</v>
      </c>
      <c r="U3107" s="43">
        <f ca="1">_xll.BInterpol('Base CDI'!$H$4:$H$28,'Base CDI'!$I$4:$I$29,S3107,"Cubic","Extrapolate=Linear","MultiX=Average","Skip=True","Sort=True")</f>
        <v>13.521628621380842</v>
      </c>
    </row>
    <row r="3108" spans="16:21" x14ac:dyDescent="0.25">
      <c r="P3108" s="10">
        <v>39030</v>
      </c>
      <c r="Q3108">
        <v>15.91906</v>
      </c>
      <c r="S3108" s="42">
        <f t="shared" ca="1" si="54"/>
        <v>49128</v>
      </c>
      <c r="T3108" s="43">
        <f ca="1">_xll.BInterpol('Base CDI'!$H$4:$H$28,'Base CDI'!$J$4:$J$29,S3108,"Cubic","Extrapolate=Linear","MultiX=Average","Skip=True","Sort=True")</f>
        <v>13.509210025290821</v>
      </c>
      <c r="U3108" s="43">
        <f ca="1">_xll.BInterpol('Base CDI'!$H$4:$H$28,'Base CDI'!$I$4:$I$29,S3108,"Cubic","Extrapolate=Linear","MultiX=Average","Skip=True","Sort=True")</f>
        <v>13.52165342924202</v>
      </c>
    </row>
    <row r="3109" spans="16:21" x14ac:dyDescent="0.25">
      <c r="P3109" s="10">
        <v>39031</v>
      </c>
      <c r="Q3109">
        <v>15.92713</v>
      </c>
      <c r="S3109" s="42">
        <f t="shared" ca="1" si="54"/>
        <v>49129</v>
      </c>
      <c r="T3109" s="43">
        <f ca="1">_xll.BInterpol('Base CDI'!$H$4:$H$28,'Base CDI'!$J$4:$J$29,S3109,"Cubic","Extrapolate=Linear","MultiX=Average","Skip=True","Sort=True")</f>
        <v>13.509219268836599</v>
      </c>
      <c r="U3109" s="43">
        <f ca="1">_xll.BInterpol('Base CDI'!$H$4:$H$28,'Base CDI'!$I$4:$I$29,S3109,"Cubic","Extrapolate=Linear","MultiX=Average","Skip=True","Sort=True")</f>
        <v>13.521678145146772</v>
      </c>
    </row>
    <row r="3110" spans="16:21" x14ac:dyDescent="0.25">
      <c r="P3110" s="10">
        <v>39034</v>
      </c>
      <c r="Q3110">
        <v>15.93521</v>
      </c>
      <c r="S3110" s="42">
        <f t="shared" ca="1" si="54"/>
        <v>49130</v>
      </c>
      <c r="T3110" s="43">
        <f ca="1">_xll.BInterpol('Base CDI'!$H$4:$H$28,'Base CDI'!$J$4:$J$29,S3110,"Cubic","Extrapolate=Linear","MultiX=Average","Skip=True","Sort=True")</f>
        <v>13.509228429847143</v>
      </c>
      <c r="U3110" s="43">
        <f ca="1">_xll.BInterpol('Base CDI'!$H$4:$H$28,'Base CDI'!$I$4:$I$29,S3110,"Cubic","Extrapolate=Linear","MultiX=Average","Skip=True","Sort=True")</f>
        <v>13.52170276944258</v>
      </c>
    </row>
    <row r="3111" spans="16:21" x14ac:dyDescent="0.25">
      <c r="P3111" s="10">
        <v>39035</v>
      </c>
      <c r="Q3111">
        <v>15.943289999999999</v>
      </c>
      <c r="S3111" s="42">
        <f t="shared" ca="1" si="54"/>
        <v>49131</v>
      </c>
      <c r="T3111" s="43">
        <f ca="1">_xll.BInterpol('Base CDI'!$H$4:$H$28,'Base CDI'!$J$4:$J$29,S3111,"Cubic","Extrapolate=Linear","MultiX=Average","Skip=True","Sort=True")</f>
        <v>13.509237508793094</v>
      </c>
      <c r="U3111" s="43">
        <f ca="1">_xll.BInterpol('Base CDI'!$H$4:$H$28,'Base CDI'!$I$4:$I$29,S3111,"Cubic","Extrapolate=Linear","MultiX=Average","Skip=True","Sort=True")</f>
        <v>13.52172730247692</v>
      </c>
    </row>
    <row r="3112" spans="16:21" x14ac:dyDescent="0.25">
      <c r="P3112" s="10">
        <v>39037</v>
      </c>
      <c r="Q3112">
        <v>15.95138</v>
      </c>
      <c r="S3112" s="42">
        <f t="shared" ca="1" si="54"/>
        <v>49132</v>
      </c>
      <c r="T3112" s="43">
        <f ca="1">_xll.BInterpol('Base CDI'!$H$4:$H$28,'Base CDI'!$J$4:$J$29,S3112,"Cubic","Extrapolate=Linear","MultiX=Average","Skip=True","Sort=True")</f>
        <v>13.509246506145088</v>
      </c>
      <c r="U3112" s="43">
        <f ca="1">_xll.BInterpol('Base CDI'!$H$4:$H$28,'Base CDI'!$I$4:$I$29,S3112,"Cubic","Extrapolate=Linear","MultiX=Average","Skip=True","Sort=True")</f>
        <v>13.521751744597275</v>
      </c>
    </row>
    <row r="3113" spans="16:21" x14ac:dyDescent="0.25">
      <c r="P3113" s="10">
        <v>39038</v>
      </c>
      <c r="Q3113">
        <v>15.95946</v>
      </c>
      <c r="S3113" s="42">
        <f t="shared" ca="1" si="54"/>
        <v>49133</v>
      </c>
      <c r="T3113" s="43">
        <f ca="1">_xll.BInterpol('Base CDI'!$H$4:$H$28,'Base CDI'!$J$4:$J$29,S3113,"Cubic","Extrapolate=Linear","MultiX=Average","Skip=True","Sort=True")</f>
        <v>13.509255422373764</v>
      </c>
      <c r="U3113" s="43">
        <f ca="1">_xll.BInterpol('Base CDI'!$H$4:$H$28,'Base CDI'!$I$4:$I$29,S3113,"Cubic","Extrapolate=Linear","MultiX=Average","Skip=True","Sort=True")</f>
        <v>13.521776096151122</v>
      </c>
    </row>
    <row r="3114" spans="16:21" x14ac:dyDescent="0.25">
      <c r="P3114" s="10">
        <v>39041</v>
      </c>
      <c r="Q3114">
        <v>15.96754</v>
      </c>
      <c r="S3114" s="42">
        <f t="shared" ca="1" si="54"/>
        <v>49134</v>
      </c>
      <c r="T3114" s="43">
        <f ca="1">_xll.BInterpol('Base CDI'!$H$4:$H$28,'Base CDI'!$J$4:$J$29,S3114,"Cubic","Extrapolate=Linear","MultiX=Average","Skip=True","Sort=True")</f>
        <v>13.509264257949759</v>
      </c>
      <c r="U3114" s="43">
        <f ca="1">_xll.BInterpol('Base CDI'!$H$4:$H$28,'Base CDI'!$I$4:$I$29,S3114,"Cubic","Extrapolate=Linear","MultiX=Average","Skip=True","Sort=True")</f>
        <v>13.521800357485944</v>
      </c>
    </row>
    <row r="3115" spans="16:21" x14ac:dyDescent="0.25">
      <c r="P3115" s="10">
        <v>39042</v>
      </c>
      <c r="Q3115">
        <v>15.975630000000001</v>
      </c>
      <c r="S3115" s="42">
        <f t="shared" ca="1" si="54"/>
        <v>49135</v>
      </c>
      <c r="T3115" s="43">
        <f ca="1">_xll.BInterpol('Base CDI'!$H$4:$H$28,'Base CDI'!$J$4:$J$29,S3115,"Cubic","Extrapolate=Linear","MultiX=Average","Skip=True","Sort=True")</f>
        <v>13.509273013343716</v>
      </c>
      <c r="U3115" s="43">
        <f ca="1">_xll.BInterpol('Base CDI'!$H$4:$H$28,'Base CDI'!$I$4:$I$29,S3115,"Cubic","Extrapolate=Linear","MultiX=Average","Skip=True","Sort=True")</f>
        <v>13.521824528949221</v>
      </c>
    </row>
    <row r="3116" spans="16:21" x14ac:dyDescent="0.25">
      <c r="P3116" s="10">
        <v>39043</v>
      </c>
      <c r="Q3116">
        <v>15.98373</v>
      </c>
      <c r="S3116" s="42">
        <f t="shared" ca="1" si="54"/>
        <v>49136</v>
      </c>
      <c r="T3116" s="43">
        <f ca="1">_xll.BInterpol('Base CDI'!$H$4:$H$28,'Base CDI'!$J$4:$J$29,S3116,"Cubic","Extrapolate=Linear","MultiX=Average","Skip=True","Sort=True")</f>
        <v>13.50928168902627</v>
      </c>
      <c r="U3116" s="43">
        <f ca="1">_xll.BInterpol('Base CDI'!$H$4:$H$28,'Base CDI'!$I$4:$I$29,S3116,"Cubic","Extrapolate=Linear","MultiX=Average","Skip=True","Sort=True")</f>
        <v>13.52184861088843</v>
      </c>
    </row>
    <row r="3117" spans="16:21" x14ac:dyDescent="0.25">
      <c r="P3117" s="10">
        <v>39044</v>
      </c>
      <c r="Q3117">
        <v>15.991820000000001</v>
      </c>
      <c r="S3117" s="42">
        <f t="shared" ca="1" si="54"/>
        <v>49137</v>
      </c>
      <c r="T3117" s="43">
        <f ca="1">_xll.BInterpol('Base CDI'!$H$4:$H$28,'Base CDI'!$J$4:$J$29,S3117,"Cubic","Extrapolate=Linear","MultiX=Average","Skip=True","Sort=True")</f>
        <v>13.50929028546806</v>
      </c>
      <c r="U3117" s="43">
        <f ca="1">_xll.BInterpol('Base CDI'!$H$4:$H$28,'Base CDI'!$I$4:$I$29,S3117,"Cubic","Extrapolate=Linear","MultiX=Average","Skip=True","Sort=True")</f>
        <v>13.521872603651055</v>
      </c>
    </row>
    <row r="3118" spans="16:21" x14ac:dyDescent="0.25">
      <c r="P3118" s="10">
        <v>39045</v>
      </c>
      <c r="Q3118">
        <v>15.999930000000001</v>
      </c>
      <c r="S3118" s="42">
        <f t="shared" ca="1" si="54"/>
        <v>49138</v>
      </c>
      <c r="T3118" s="43">
        <f ca="1">_xll.BInterpol('Base CDI'!$H$4:$H$28,'Base CDI'!$J$4:$J$29,S3118,"Cubic","Extrapolate=Linear","MultiX=Average","Skip=True","Sort=True")</f>
        <v>13.509298803139725</v>
      </c>
      <c r="U3118" s="43">
        <f ca="1">_xll.BInterpol('Base CDI'!$H$4:$H$28,'Base CDI'!$I$4:$I$29,S3118,"Cubic","Extrapolate=Linear","MultiX=Average","Skip=True","Sort=True")</f>
        <v>13.521896507584573</v>
      </c>
    </row>
    <row r="3119" spans="16:21" x14ac:dyDescent="0.25">
      <c r="P3119" s="10">
        <v>39048</v>
      </c>
      <c r="Q3119">
        <v>16.008030000000002</v>
      </c>
      <c r="S3119" s="42">
        <f t="shared" ca="1" si="54"/>
        <v>49139</v>
      </c>
      <c r="T3119" s="43">
        <f ca="1">_xll.BInterpol('Base CDI'!$H$4:$H$28,'Base CDI'!$J$4:$J$29,S3119,"Cubic","Extrapolate=Linear","MultiX=Average","Skip=True","Sort=True")</f>
        <v>13.509307242511904</v>
      </c>
      <c r="U3119" s="43">
        <f ca="1">_xll.BInterpol('Base CDI'!$H$4:$H$28,'Base CDI'!$I$4:$I$29,S3119,"Cubic","Extrapolate=Linear","MultiX=Average","Skip=True","Sort=True")</f>
        <v>13.521920323036465</v>
      </c>
    </row>
    <row r="3120" spans="16:21" x14ac:dyDescent="0.25">
      <c r="P3120" s="10">
        <v>39049</v>
      </c>
      <c r="Q3120">
        <v>16.01614</v>
      </c>
      <c r="S3120" s="42">
        <f t="shared" ca="1" si="54"/>
        <v>49140</v>
      </c>
      <c r="T3120" s="43">
        <f ca="1">_xll.BInterpol('Base CDI'!$H$4:$H$28,'Base CDI'!$J$4:$J$29,S3120,"Cubic","Extrapolate=Linear","MultiX=Average","Skip=True","Sort=True")</f>
        <v>13.509315604055233</v>
      </c>
      <c r="U3120" s="43">
        <f ca="1">_xll.BInterpol('Base CDI'!$H$4:$H$28,'Base CDI'!$I$4:$I$29,S3120,"Cubic","Extrapolate=Linear","MultiX=Average","Skip=True","Sort=True")</f>
        <v>13.521944050354211</v>
      </c>
    </row>
    <row r="3121" spans="16:21" x14ac:dyDescent="0.25">
      <c r="P3121" s="10">
        <v>39050</v>
      </c>
      <c r="Q3121">
        <v>16.024249999999999</v>
      </c>
      <c r="S3121" s="42">
        <f t="shared" ca="1" si="54"/>
        <v>49141</v>
      </c>
      <c r="T3121" s="43">
        <f ca="1">_xll.BInterpol('Base CDI'!$H$4:$H$28,'Base CDI'!$J$4:$J$29,S3121,"Cubic","Extrapolate=Linear","MultiX=Average","Skip=True","Sort=True")</f>
        <v>13.509323888240353</v>
      </c>
      <c r="U3121" s="43">
        <f ca="1">_xll.BInterpol('Base CDI'!$H$4:$H$28,'Base CDI'!$I$4:$I$29,S3121,"Cubic","Extrapolate=Linear","MultiX=Average","Skip=True","Sort=True")</f>
        <v>13.521967689885292</v>
      </c>
    </row>
    <row r="3122" spans="16:21" x14ac:dyDescent="0.25">
      <c r="P3122" s="10">
        <v>39051</v>
      </c>
      <c r="Q3122">
        <v>16.032360000000001</v>
      </c>
      <c r="S3122" s="42">
        <f t="shared" ca="1" si="54"/>
        <v>49142</v>
      </c>
      <c r="T3122" s="43">
        <f ca="1">_xll.BInterpol('Base CDI'!$H$4:$H$28,'Base CDI'!$J$4:$J$29,S3122,"Cubic","Extrapolate=Linear","MultiX=Average","Skip=True","Sort=True")</f>
        <v>13.5093320955379</v>
      </c>
      <c r="U3122" s="43">
        <f ca="1">_xll.BInterpol('Base CDI'!$H$4:$H$28,'Base CDI'!$I$4:$I$29,S3122,"Cubic","Extrapolate=Linear","MultiX=Average","Skip=True","Sort=True")</f>
        <v>13.521991241977187</v>
      </c>
    </row>
    <row r="3123" spans="16:21" x14ac:dyDescent="0.25">
      <c r="P3123" s="10">
        <v>39052</v>
      </c>
      <c r="Q3123">
        <v>16.040209999999998</v>
      </c>
      <c r="S3123" s="42">
        <f t="shared" ca="1" si="54"/>
        <v>49143</v>
      </c>
      <c r="T3123" s="43">
        <f ca="1">_xll.BInterpol('Base CDI'!$H$4:$H$28,'Base CDI'!$J$4:$J$29,S3123,"Cubic","Extrapolate=Linear","MultiX=Average","Skip=True","Sort=True")</f>
        <v>13.509340226418516</v>
      </c>
      <c r="U3123" s="43">
        <f ca="1">_xll.BInterpol('Base CDI'!$H$4:$H$28,'Base CDI'!$I$4:$I$29,S3123,"Cubic","Extrapolate=Linear","MultiX=Average","Skip=True","Sort=True")</f>
        <v>13.522014706977377</v>
      </c>
    </row>
    <row r="3124" spans="16:21" x14ac:dyDescent="0.25">
      <c r="P3124" s="10">
        <v>39055</v>
      </c>
      <c r="Q3124">
        <v>16.048069999999999</v>
      </c>
      <c r="S3124" s="42">
        <f t="shared" ca="1" si="54"/>
        <v>49144</v>
      </c>
      <c r="T3124" s="43">
        <f ca="1">_xll.BInterpol('Base CDI'!$H$4:$H$28,'Base CDI'!$J$4:$J$29,S3124,"Cubic","Extrapolate=Linear","MultiX=Average","Skip=True","Sort=True")</f>
        <v>13.509348281352837</v>
      </c>
      <c r="U3124" s="43">
        <f ca="1">_xll.BInterpol('Base CDI'!$H$4:$H$28,'Base CDI'!$I$4:$I$29,S3124,"Cubic","Extrapolate=Linear","MultiX=Average","Skip=True","Sort=True")</f>
        <v>13.522038085233341</v>
      </c>
    </row>
    <row r="3125" spans="16:21" x14ac:dyDescent="0.25">
      <c r="P3125" s="10">
        <v>39056</v>
      </c>
      <c r="Q3125">
        <v>16.05594</v>
      </c>
      <c r="S3125" s="42">
        <f t="shared" ca="1" si="54"/>
        <v>49145</v>
      </c>
      <c r="T3125" s="43">
        <f ca="1">_xll.BInterpol('Base CDI'!$H$4:$H$28,'Base CDI'!$J$4:$J$29,S3125,"Cubic","Extrapolate=Linear","MultiX=Average","Skip=True","Sort=True")</f>
        <v>13.509356260811503</v>
      </c>
      <c r="U3125" s="43">
        <f ca="1">_xll.BInterpol('Base CDI'!$H$4:$H$28,'Base CDI'!$I$4:$I$29,S3125,"Cubic","Extrapolate=Linear","MultiX=Average","Skip=True","Sort=True")</f>
        <v>13.522061377092557</v>
      </c>
    </row>
    <row r="3126" spans="16:21" x14ac:dyDescent="0.25">
      <c r="P3126" s="10">
        <v>39057</v>
      </c>
      <c r="Q3126">
        <v>16.06381</v>
      </c>
      <c r="S3126" s="42">
        <f t="shared" ca="1" si="54"/>
        <v>49146</v>
      </c>
      <c r="T3126" s="43">
        <f ca="1">_xll.BInterpol('Base CDI'!$H$4:$H$28,'Base CDI'!$J$4:$J$29,S3126,"Cubic","Extrapolate=Linear","MultiX=Average","Skip=True","Sort=True")</f>
        <v>13.509364165265151</v>
      </c>
      <c r="U3126" s="43">
        <f ca="1">_xll.BInterpol('Base CDI'!$H$4:$H$28,'Base CDI'!$I$4:$I$29,S3126,"Cubic","Extrapolate=Linear","MultiX=Average","Skip=True","Sort=True")</f>
        <v>13.52208458290251</v>
      </c>
    </row>
    <row r="3127" spans="16:21" x14ac:dyDescent="0.25">
      <c r="P3127" s="10">
        <v>39058</v>
      </c>
      <c r="Q3127">
        <v>16.071680000000001</v>
      </c>
      <c r="S3127" s="42">
        <f t="shared" ca="1" si="54"/>
        <v>49147</v>
      </c>
      <c r="T3127" s="43">
        <f ca="1">_xll.BInterpol('Base CDI'!$H$4:$H$28,'Base CDI'!$J$4:$J$29,S3127,"Cubic","Extrapolate=Linear","MultiX=Average","Skip=True","Sort=True")</f>
        <v>13.509371995184418</v>
      </c>
      <c r="U3127" s="43">
        <f ca="1">_xll.BInterpol('Base CDI'!$H$4:$H$28,'Base CDI'!$I$4:$I$29,S3127,"Cubic","Extrapolate=Linear","MultiX=Average","Skip=True","Sort=True")</f>
        <v>13.522107703010677</v>
      </c>
    </row>
    <row r="3128" spans="16:21" x14ac:dyDescent="0.25">
      <c r="P3128" s="10">
        <v>39059</v>
      </c>
      <c r="Q3128">
        <v>16.079550000000001</v>
      </c>
      <c r="S3128" s="42">
        <f t="shared" ca="1" si="54"/>
        <v>49148</v>
      </c>
      <c r="T3128" s="43">
        <f ca="1">_xll.BInterpol('Base CDI'!$H$4:$H$28,'Base CDI'!$J$4:$J$29,S3128,"Cubic","Extrapolate=Linear","MultiX=Average","Skip=True","Sort=True")</f>
        <v>13.509379751039948</v>
      </c>
      <c r="U3128" s="43">
        <f ca="1">_xll.BInterpol('Base CDI'!$H$4:$H$28,'Base CDI'!$I$4:$I$29,S3128,"Cubic","Extrapolate=Linear","MultiX=Average","Skip=True","Sort=True")</f>
        <v>13.522130737764538</v>
      </c>
    </row>
    <row r="3129" spans="16:21" x14ac:dyDescent="0.25">
      <c r="P3129" s="10">
        <v>39062</v>
      </c>
      <c r="Q3129">
        <v>16.087420000000002</v>
      </c>
      <c r="S3129" s="42">
        <f t="shared" ca="1" si="54"/>
        <v>49149</v>
      </c>
      <c r="T3129" s="43">
        <f ca="1">_xll.BInterpol('Base CDI'!$H$4:$H$28,'Base CDI'!$J$4:$J$29,S3129,"Cubic","Extrapolate=Linear","MultiX=Average","Skip=True","Sort=True")</f>
        <v>13.509387433302374</v>
      </c>
      <c r="U3129" s="43">
        <f ca="1">_xll.BInterpol('Base CDI'!$H$4:$H$28,'Base CDI'!$I$4:$I$29,S3129,"Cubic","Extrapolate=Linear","MultiX=Average","Skip=True","Sort=True")</f>
        <v>13.522153687511574</v>
      </c>
    </row>
    <row r="3130" spans="16:21" x14ac:dyDescent="0.25">
      <c r="P3130" s="10">
        <v>39063</v>
      </c>
      <c r="Q3130">
        <v>16.095289999999999</v>
      </c>
      <c r="S3130" s="42">
        <f t="shared" ca="1" si="54"/>
        <v>49150</v>
      </c>
      <c r="T3130" s="43">
        <f ca="1">_xll.BInterpol('Base CDI'!$H$4:$H$28,'Base CDI'!$J$4:$J$29,S3130,"Cubic","Extrapolate=Linear","MultiX=Average","Skip=True","Sort=True")</f>
        <v>13.509395042442335</v>
      </c>
      <c r="U3130" s="43">
        <f ca="1">_xll.BInterpol('Base CDI'!$H$4:$H$28,'Base CDI'!$I$4:$I$29,S3130,"Cubic","Extrapolate=Linear","MultiX=Average","Skip=True","Sort=True")</f>
        <v>13.522176552599266</v>
      </c>
    </row>
    <row r="3131" spans="16:21" x14ac:dyDescent="0.25">
      <c r="P3131" s="10">
        <v>39064</v>
      </c>
      <c r="Q3131">
        <v>16.103149999999999</v>
      </c>
      <c r="S3131" s="42">
        <f t="shared" ca="1" si="54"/>
        <v>49151</v>
      </c>
      <c r="T3131" s="43">
        <f ca="1">_xll.BInterpol('Base CDI'!$H$4:$H$28,'Base CDI'!$J$4:$J$29,S3131,"Cubic","Extrapolate=Linear","MultiX=Average","Skip=True","Sort=True")</f>
        <v>13.509402578930473</v>
      </c>
      <c r="U3131" s="43">
        <f ca="1">_xll.BInterpol('Base CDI'!$H$4:$H$28,'Base CDI'!$I$4:$I$29,S3131,"Cubic","Extrapolate=Linear","MultiX=Average","Skip=True","Sort=True")</f>
        <v>13.52219933337509</v>
      </c>
    </row>
    <row r="3132" spans="16:21" x14ac:dyDescent="0.25">
      <c r="P3132" s="10">
        <v>39065</v>
      </c>
      <c r="Q3132">
        <v>16.11102</v>
      </c>
      <c r="S3132" s="42">
        <f t="shared" ca="1" si="54"/>
        <v>49152</v>
      </c>
      <c r="T3132" s="43">
        <f ca="1">_xll.BInterpol('Base CDI'!$H$4:$H$28,'Base CDI'!$J$4:$J$29,S3132,"Cubic","Extrapolate=Linear","MultiX=Average","Skip=True","Sort=True")</f>
        <v>13.509410043237425</v>
      </c>
      <c r="U3132" s="43">
        <f ca="1">_xll.BInterpol('Base CDI'!$H$4:$H$28,'Base CDI'!$I$4:$I$29,S3132,"Cubic","Extrapolate=Linear","MultiX=Average","Skip=True","Sort=True")</f>
        <v>13.52222203018653</v>
      </c>
    </row>
    <row r="3133" spans="16:21" x14ac:dyDescent="0.25">
      <c r="P3133" s="10">
        <v>39066</v>
      </c>
      <c r="Q3133">
        <v>16.11889</v>
      </c>
      <c r="S3133" s="42">
        <f t="shared" ca="1" si="54"/>
        <v>49153</v>
      </c>
      <c r="T3133" s="43">
        <f ca="1">_xll.BInterpol('Base CDI'!$H$4:$H$28,'Base CDI'!$J$4:$J$29,S3133,"Cubic","Extrapolate=Linear","MultiX=Average","Skip=True","Sort=True")</f>
        <v>13.509417435833827</v>
      </c>
      <c r="U3133" s="43">
        <f ca="1">_xll.BInterpol('Base CDI'!$H$4:$H$28,'Base CDI'!$I$4:$I$29,S3133,"Cubic","Extrapolate=Linear","MultiX=Average","Skip=True","Sort=True")</f>
        <v>13.522244643381065</v>
      </c>
    </row>
    <row r="3134" spans="16:21" x14ac:dyDescent="0.25">
      <c r="P3134" s="10">
        <v>39069</v>
      </c>
      <c r="Q3134">
        <v>16.12677</v>
      </c>
      <c r="S3134" s="42">
        <f t="shared" ca="1" si="54"/>
        <v>49154</v>
      </c>
      <c r="T3134" s="43">
        <f ca="1">_xll.BInterpol('Base CDI'!$H$4:$H$28,'Base CDI'!$J$4:$J$29,S3134,"Cubic","Extrapolate=Linear","MultiX=Average","Skip=True","Sort=True")</f>
        <v>13.50942475719032</v>
      </c>
      <c r="U3134" s="43">
        <f ca="1">_xll.BInterpol('Base CDI'!$H$4:$H$28,'Base CDI'!$I$4:$I$29,S3134,"Cubic","Extrapolate=Linear","MultiX=Average","Skip=True","Sort=True")</f>
        <v>13.522267173306174</v>
      </c>
    </row>
    <row r="3135" spans="16:21" x14ac:dyDescent="0.25">
      <c r="P3135" s="10">
        <v>39070</v>
      </c>
      <c r="Q3135">
        <v>16.13466</v>
      </c>
      <c r="S3135" s="42">
        <f t="shared" ca="1" si="54"/>
        <v>49155</v>
      </c>
      <c r="T3135" s="43">
        <f ca="1">_xll.BInterpol('Base CDI'!$H$4:$H$28,'Base CDI'!$J$4:$J$29,S3135,"Cubic","Extrapolate=Linear","MultiX=Average","Skip=True","Sort=True")</f>
        <v>13.509432007777542</v>
      </c>
      <c r="U3135" s="43">
        <f ca="1">_xll.BInterpol('Base CDI'!$H$4:$H$28,'Base CDI'!$I$4:$I$29,S3135,"Cubic","Extrapolate=Linear","MultiX=Average","Skip=True","Sort=True")</f>
        <v>13.522289620309339</v>
      </c>
    </row>
    <row r="3136" spans="16:21" x14ac:dyDescent="0.25">
      <c r="P3136" s="10">
        <v>39071</v>
      </c>
      <c r="Q3136">
        <v>16.142569999999999</v>
      </c>
      <c r="S3136" s="42">
        <f t="shared" ca="1" si="54"/>
        <v>49156</v>
      </c>
      <c r="T3136" s="43">
        <f ca="1">_xll.BInterpol('Base CDI'!$H$4:$H$28,'Base CDI'!$J$4:$J$29,S3136,"Cubic","Extrapolate=Linear","MultiX=Average","Skip=True","Sort=True")</f>
        <v>13.509439188066132</v>
      </c>
      <c r="U3136" s="43">
        <f ca="1">_xll.BInterpol('Base CDI'!$H$4:$H$28,'Base CDI'!$I$4:$I$29,S3136,"Cubic","Extrapolate=Linear","MultiX=Average","Skip=True","Sort=True")</f>
        <v>13.522311984738037</v>
      </c>
    </row>
    <row r="3137" spans="16:21" x14ac:dyDescent="0.25">
      <c r="P3137" s="10">
        <v>39072</v>
      </c>
      <c r="Q3137">
        <v>16.150490000000001</v>
      </c>
      <c r="S3137" s="42">
        <f t="shared" ca="1" si="54"/>
        <v>49157</v>
      </c>
      <c r="T3137" s="43">
        <f ca="1">_xll.BInterpol('Base CDI'!$H$4:$H$28,'Base CDI'!$J$4:$J$29,S3137,"Cubic","Extrapolate=Linear","MultiX=Average","Skip=True","Sort=True")</f>
        <v>13.509446298526727</v>
      </c>
      <c r="U3137" s="43">
        <f ca="1">_xll.BInterpol('Base CDI'!$H$4:$H$28,'Base CDI'!$I$4:$I$29,S3137,"Cubic","Extrapolate=Linear","MultiX=Average","Skip=True","Sort=True")</f>
        <v>13.522334266939751</v>
      </c>
    </row>
    <row r="3138" spans="16:21" x14ac:dyDescent="0.25">
      <c r="P3138" s="10">
        <v>39073</v>
      </c>
      <c r="Q3138">
        <v>16.15841</v>
      </c>
      <c r="S3138" s="42">
        <f t="shared" ca="1" si="54"/>
        <v>49158</v>
      </c>
      <c r="T3138" s="43">
        <f ca="1">_xll.BInterpol('Base CDI'!$H$4:$H$28,'Base CDI'!$J$4:$J$29,S3138,"Cubic","Extrapolate=Linear","MultiX=Average","Skip=True","Sort=True")</f>
        <v>13.509453339629967</v>
      </c>
      <c r="U3138" s="43">
        <f ca="1">_xll.BInterpol('Base CDI'!$H$4:$H$28,'Base CDI'!$I$4:$I$29,S3138,"Cubic","Extrapolate=Linear","MultiX=Average","Skip=True","Sort=True")</f>
        <v>13.522356467261961</v>
      </c>
    </row>
    <row r="3139" spans="16:21" x14ac:dyDescent="0.25">
      <c r="P3139" s="10">
        <v>39077</v>
      </c>
      <c r="Q3139">
        <v>16.166319999999999</v>
      </c>
      <c r="S3139" s="42">
        <f t="shared" ca="1" si="54"/>
        <v>49159</v>
      </c>
      <c r="T3139" s="43">
        <f ca="1">_xll.BInterpol('Base CDI'!$H$4:$H$28,'Base CDI'!$J$4:$J$29,S3139,"Cubic","Extrapolate=Linear","MultiX=Average","Skip=True","Sort=True")</f>
        <v>13.509460311846489</v>
      </c>
      <c r="U3139" s="43">
        <f ca="1">_xll.BInterpol('Base CDI'!$H$4:$H$28,'Base CDI'!$I$4:$I$29,S3139,"Cubic","Extrapolate=Linear","MultiX=Average","Skip=True","Sort=True")</f>
        <v>13.522378586052143</v>
      </c>
    </row>
    <row r="3140" spans="16:21" x14ac:dyDescent="0.25">
      <c r="P3140" s="10">
        <v>39078</v>
      </c>
      <c r="Q3140">
        <v>16.17426</v>
      </c>
      <c r="S3140" s="42">
        <f t="shared" ca="1" si="54"/>
        <v>49160</v>
      </c>
      <c r="T3140" s="43">
        <f ca="1">_xll.BInterpol('Base CDI'!$H$4:$H$28,'Base CDI'!$J$4:$J$29,S3140,"Cubic","Extrapolate=Linear","MultiX=Average","Skip=True","Sort=True")</f>
        <v>13.509467215646932</v>
      </c>
      <c r="U3140" s="43">
        <f ca="1">_xll.BInterpol('Base CDI'!$H$4:$H$28,'Base CDI'!$I$4:$I$29,S3140,"Cubic","Extrapolate=Linear","MultiX=Average","Skip=True","Sort=True")</f>
        <v>13.522400623657783</v>
      </c>
    </row>
    <row r="3141" spans="16:21" x14ac:dyDescent="0.25">
      <c r="P3141" s="10">
        <v>39079</v>
      </c>
      <c r="Q3141">
        <v>16.182189999999999</v>
      </c>
      <c r="S3141" s="42">
        <f t="shared" ca="1" si="54"/>
        <v>49161</v>
      </c>
      <c r="T3141" s="43">
        <f ca="1">_xll.BInterpol('Base CDI'!$H$4:$H$28,'Base CDI'!$J$4:$J$29,S3141,"Cubic","Extrapolate=Linear","MultiX=Average","Skip=True","Sort=True")</f>
        <v>13.509474051501936</v>
      </c>
      <c r="U3141" s="43">
        <f ca="1">_xll.BInterpol('Base CDI'!$H$4:$H$28,'Base CDI'!$I$4:$I$29,S3141,"Cubic","Extrapolate=Linear","MultiX=Average","Skip=True","Sort=True")</f>
        <v>13.522422580426356</v>
      </c>
    </row>
    <row r="3142" spans="16:21" x14ac:dyDescent="0.25">
      <c r="P3142" s="10">
        <v>39080</v>
      </c>
      <c r="Q3142">
        <v>16.19014</v>
      </c>
      <c r="S3142" s="42">
        <f t="shared" ca="1" si="54"/>
        <v>49162</v>
      </c>
      <c r="T3142" s="43">
        <f ca="1">_xll.BInterpol('Base CDI'!$H$4:$H$28,'Base CDI'!$J$4:$J$29,S3142,"Cubic","Extrapolate=Linear","MultiX=Average","Skip=True","Sort=True")</f>
        <v>13.509480819882137</v>
      </c>
      <c r="U3142" s="43">
        <f ca="1">_xll.BInterpol('Base CDI'!$H$4:$H$28,'Base CDI'!$I$4:$I$29,S3142,"Cubic","Extrapolate=Linear","MultiX=Average","Skip=True","Sort=True")</f>
        <v>13.522444456705346</v>
      </c>
    </row>
    <row r="3143" spans="16:21" x14ac:dyDescent="0.25">
      <c r="P3143" s="10">
        <v>39084</v>
      </c>
      <c r="Q3143">
        <v>16.198090000000001</v>
      </c>
      <c r="S3143" s="42">
        <f t="shared" ca="1" si="54"/>
        <v>49163</v>
      </c>
      <c r="T3143" s="43">
        <f ca="1">_xll.BInterpol('Base CDI'!$H$4:$H$28,'Base CDI'!$J$4:$J$29,S3143,"Cubic","Extrapolate=Linear","MultiX=Average","Skip=True","Sort=True")</f>
        <v>13.509487521258174</v>
      </c>
      <c r="U3143" s="43">
        <f ca="1">_xll.BInterpol('Base CDI'!$H$4:$H$28,'Base CDI'!$I$4:$I$29,S3143,"Cubic","Extrapolate=Linear","MultiX=Average","Skip=True","Sort=True")</f>
        <v>13.52246625284223</v>
      </c>
    </row>
    <row r="3144" spans="16:21" x14ac:dyDescent="0.25">
      <c r="P3144" s="10">
        <v>39085</v>
      </c>
      <c r="Q3144">
        <v>16.206040000000002</v>
      </c>
      <c r="S3144" s="42">
        <f t="shared" ca="1" si="54"/>
        <v>49164</v>
      </c>
      <c r="T3144" s="43">
        <f ca="1">_xll.BInterpol('Base CDI'!$H$4:$H$28,'Base CDI'!$J$4:$J$29,S3144,"Cubic","Extrapolate=Linear","MultiX=Average","Skip=True","Sort=True")</f>
        <v>13.509494156100688</v>
      </c>
      <c r="U3144" s="43">
        <f ca="1">_xll.BInterpol('Base CDI'!$H$4:$H$28,'Base CDI'!$I$4:$I$29,S3144,"Cubic","Extrapolate=Linear","MultiX=Average","Skip=True","Sort=True")</f>
        <v>13.522487969184489</v>
      </c>
    </row>
    <row r="3145" spans="16:21" x14ac:dyDescent="0.25">
      <c r="P3145" s="10">
        <v>39086</v>
      </c>
      <c r="Q3145">
        <v>16.213989999999999</v>
      </c>
      <c r="S3145" s="42">
        <f t="shared" ca="1" si="54"/>
        <v>49165</v>
      </c>
      <c r="T3145" s="43">
        <f ca="1">_xll.BInterpol('Base CDI'!$H$4:$H$28,'Base CDI'!$J$4:$J$29,S3145,"Cubic","Extrapolate=Linear","MultiX=Average","Skip=True","Sort=True")</f>
        <v>13.509500724880315</v>
      </c>
      <c r="U3145" s="43">
        <f ca="1">_xll.BInterpol('Base CDI'!$H$4:$H$28,'Base CDI'!$I$4:$I$29,S3145,"Cubic","Extrapolate=Linear","MultiX=Average","Skip=True","Sort=True")</f>
        <v>13.522509606079604</v>
      </c>
    </row>
    <row r="3146" spans="16:21" x14ac:dyDescent="0.25">
      <c r="P3146" s="10">
        <v>39087</v>
      </c>
      <c r="Q3146">
        <v>16.22195</v>
      </c>
      <c r="S3146" s="42">
        <f t="shared" ca="1" si="54"/>
        <v>49166</v>
      </c>
      <c r="T3146" s="43">
        <f ca="1">_xll.BInterpol('Base CDI'!$H$4:$H$28,'Base CDI'!$J$4:$J$29,S3146,"Cubic","Extrapolate=Linear","MultiX=Average","Skip=True","Sort=True")</f>
        <v>13.509507228067694</v>
      </c>
      <c r="U3146" s="43">
        <f ca="1">_xll.BInterpol('Base CDI'!$H$4:$H$28,'Base CDI'!$I$4:$I$29,S3146,"Cubic","Extrapolate=Linear","MultiX=Average","Skip=True","Sort=True")</f>
        <v>13.522531163875053</v>
      </c>
    </row>
    <row r="3147" spans="16:21" x14ac:dyDescent="0.25">
      <c r="P3147" s="10">
        <v>39090</v>
      </c>
      <c r="Q3147">
        <v>16.22992</v>
      </c>
      <c r="S3147" s="42">
        <f t="shared" ref="S3147:S3210" ca="1" si="55">S3146+1</f>
        <v>49167</v>
      </c>
      <c r="T3147" s="43">
        <f ca="1">_xll.BInterpol('Base CDI'!$H$4:$H$28,'Base CDI'!$J$4:$J$29,S3147,"Cubic","Extrapolate=Linear","MultiX=Average","Skip=True","Sort=True")</f>
        <v>13.509513666133463</v>
      </c>
      <c r="U3147" s="43">
        <f ca="1">_xll.BInterpol('Base CDI'!$H$4:$H$28,'Base CDI'!$I$4:$I$29,S3147,"Cubic","Extrapolate=Linear","MultiX=Average","Skip=True","Sort=True")</f>
        <v>13.522552642918319</v>
      </c>
    </row>
    <row r="3148" spans="16:21" x14ac:dyDescent="0.25">
      <c r="P3148" s="10">
        <v>39091</v>
      </c>
      <c r="Q3148">
        <v>16.23789</v>
      </c>
      <c r="S3148" s="42">
        <f t="shared" ca="1" si="55"/>
        <v>49168</v>
      </c>
      <c r="T3148" s="43">
        <f ca="1">_xll.BInterpol('Base CDI'!$H$4:$H$28,'Base CDI'!$J$4:$J$29,S3148,"Cubic","Extrapolate=Linear","MultiX=Average","Skip=True","Sort=True")</f>
        <v>13.509520039548262</v>
      </c>
      <c r="U3148" s="43">
        <f ca="1">_xll.BInterpol('Base CDI'!$H$4:$H$28,'Base CDI'!$I$4:$I$29,S3148,"Cubic","Extrapolate=Linear","MultiX=Average","Skip=True","Sort=True")</f>
        <v>13.52257404355688</v>
      </c>
    </row>
    <row r="3149" spans="16:21" x14ac:dyDescent="0.25">
      <c r="P3149" s="10">
        <v>39092</v>
      </c>
      <c r="Q3149">
        <v>16.24587</v>
      </c>
      <c r="S3149" s="42">
        <f t="shared" ca="1" si="55"/>
        <v>49169</v>
      </c>
      <c r="T3149" s="43">
        <f ca="1">_xll.BInterpol('Base CDI'!$H$4:$H$28,'Base CDI'!$J$4:$J$29,S3149,"Cubic","Extrapolate=Linear","MultiX=Average","Skip=True","Sort=True")</f>
        <v>13.509526348782728</v>
      </c>
      <c r="U3149" s="43">
        <f ca="1">_xll.BInterpol('Base CDI'!$H$4:$H$28,'Base CDI'!$I$4:$I$29,S3149,"Cubic","Extrapolate=Linear","MultiX=Average","Skip=True","Sort=True")</f>
        <v>13.522595366138216</v>
      </c>
    </row>
    <row r="3150" spans="16:21" x14ac:dyDescent="0.25">
      <c r="P3150" s="10">
        <v>39093</v>
      </c>
      <c r="Q3150">
        <v>16.25384</v>
      </c>
      <c r="S3150" s="42">
        <f t="shared" ca="1" si="55"/>
        <v>49170</v>
      </c>
      <c r="T3150" s="43">
        <f ca="1">_xll.BInterpol('Base CDI'!$H$4:$H$28,'Base CDI'!$J$4:$J$29,S3150,"Cubic","Extrapolate=Linear","MultiX=Average","Skip=True","Sort=True")</f>
        <v>13.509532594307501</v>
      </c>
      <c r="U3150" s="43">
        <f ca="1">_xll.BInterpol('Base CDI'!$H$4:$H$28,'Base CDI'!$I$4:$I$29,S3150,"Cubic","Extrapolate=Linear","MultiX=Average","Skip=True","Sort=True")</f>
        <v>13.522616611009806</v>
      </c>
    </row>
    <row r="3151" spans="16:21" x14ac:dyDescent="0.25">
      <c r="P3151" s="10">
        <v>39094</v>
      </c>
      <c r="Q3151">
        <v>16.261790000000001</v>
      </c>
      <c r="S3151" s="42">
        <f t="shared" ca="1" si="55"/>
        <v>49171</v>
      </c>
      <c r="T3151" s="43">
        <f ca="1">_xll.BInterpol('Base CDI'!$H$4:$H$28,'Base CDI'!$J$4:$J$29,S3151,"Cubic","Extrapolate=Linear","MultiX=Average","Skip=True","Sort=True")</f>
        <v>13.509538776593217</v>
      </c>
      <c r="U3151" s="43">
        <f ca="1">_xll.BInterpol('Base CDI'!$H$4:$H$28,'Base CDI'!$I$4:$I$29,S3151,"Cubic","Extrapolate=Linear","MultiX=Average","Skip=True","Sort=True")</f>
        <v>13.522637778519133</v>
      </c>
    </row>
    <row r="3152" spans="16:21" x14ac:dyDescent="0.25">
      <c r="P3152" s="10">
        <v>39097</v>
      </c>
      <c r="Q3152">
        <v>16.269749999999998</v>
      </c>
      <c r="S3152" s="42">
        <f t="shared" ca="1" si="55"/>
        <v>49172</v>
      </c>
      <c r="T3152" s="43">
        <f ca="1">_xll.BInterpol('Base CDI'!$H$4:$H$28,'Base CDI'!$J$4:$J$29,S3152,"Cubic","Extrapolate=Linear","MultiX=Average","Skip=True","Sort=True")</f>
        <v>13.509544896110517</v>
      </c>
      <c r="U3152" s="43">
        <f ca="1">_xll.BInterpol('Base CDI'!$H$4:$H$28,'Base CDI'!$I$4:$I$29,S3152,"Cubic","Extrapolate=Linear","MultiX=Average","Skip=True","Sort=True")</f>
        <v>13.522658869013675</v>
      </c>
    </row>
    <row r="3153" spans="16:21" x14ac:dyDescent="0.25">
      <c r="P3153" s="10">
        <v>39098</v>
      </c>
      <c r="Q3153">
        <v>16.277729999999998</v>
      </c>
      <c r="S3153" s="42">
        <f t="shared" ca="1" si="55"/>
        <v>49173</v>
      </c>
      <c r="T3153" s="43">
        <f ca="1">_xll.BInterpol('Base CDI'!$H$4:$H$28,'Base CDI'!$J$4:$J$29,S3153,"Cubic","Extrapolate=Linear","MultiX=Average","Skip=True","Sort=True")</f>
        <v>13.509550953330038</v>
      </c>
      <c r="U3153" s="43">
        <f ca="1">_xll.BInterpol('Base CDI'!$H$4:$H$28,'Base CDI'!$I$4:$I$29,S3153,"Cubic","Extrapolate=Linear","MultiX=Average","Skip=True","Sort=True")</f>
        <v>13.522679882840913</v>
      </c>
    </row>
    <row r="3154" spans="16:21" x14ac:dyDescent="0.25">
      <c r="P3154" s="10">
        <v>39099</v>
      </c>
      <c r="Q3154">
        <v>16.285689999999999</v>
      </c>
      <c r="S3154" s="42">
        <f t="shared" ca="1" si="55"/>
        <v>49174</v>
      </c>
      <c r="T3154" s="43">
        <f ca="1">_xll.BInterpol('Base CDI'!$H$4:$H$28,'Base CDI'!$J$4:$J$29,S3154,"Cubic","Extrapolate=Linear","MultiX=Average","Skip=True","Sort=True")</f>
        <v>13.509556948722418</v>
      </c>
      <c r="U3154" s="43">
        <f ca="1">_xll.BInterpol('Base CDI'!$H$4:$H$28,'Base CDI'!$I$4:$I$29,S3154,"Cubic","Extrapolate=Linear","MultiX=Average","Skip=True","Sort=True")</f>
        <v>13.522700820348327</v>
      </c>
    </row>
    <row r="3155" spans="16:21" x14ac:dyDescent="0.25">
      <c r="P3155" s="10">
        <v>39100</v>
      </c>
      <c r="Q3155">
        <v>16.293659999999999</v>
      </c>
      <c r="S3155" s="42">
        <f t="shared" ca="1" si="55"/>
        <v>49175</v>
      </c>
      <c r="T3155" s="43">
        <f ca="1">_xll.BInterpol('Base CDI'!$H$4:$H$28,'Base CDI'!$J$4:$J$29,S3155,"Cubic","Extrapolate=Linear","MultiX=Average","Skip=True","Sort=True")</f>
        <v>13.509562882758297</v>
      </c>
      <c r="U3155" s="43">
        <f ca="1">_xll.BInterpol('Base CDI'!$H$4:$H$28,'Base CDI'!$I$4:$I$29,S3155,"Cubic","Extrapolate=Linear","MultiX=Average","Skip=True","Sort=True")</f>
        <v>13.522721681883397</v>
      </c>
    </row>
    <row r="3156" spans="16:21" x14ac:dyDescent="0.25">
      <c r="P3156" s="10">
        <v>39101</v>
      </c>
      <c r="Q3156">
        <v>16.301639999999999</v>
      </c>
      <c r="S3156" s="42">
        <f t="shared" ca="1" si="55"/>
        <v>49176</v>
      </c>
      <c r="T3156" s="43">
        <f ca="1">_xll.BInterpol('Base CDI'!$H$4:$H$28,'Base CDI'!$J$4:$J$29,S3156,"Cubic","Extrapolate=Linear","MultiX=Average","Skip=True","Sort=True")</f>
        <v>13.509568755908314</v>
      </c>
      <c r="U3156" s="43">
        <f ca="1">_xll.BInterpol('Base CDI'!$H$4:$H$28,'Base CDI'!$I$4:$I$29,S3156,"Cubic","Extrapolate=Linear","MultiX=Average","Skip=True","Sort=True")</f>
        <v>13.5227424677936</v>
      </c>
    </row>
    <row r="3157" spans="16:21" x14ac:dyDescent="0.25">
      <c r="P3157" s="10">
        <v>39104</v>
      </c>
      <c r="Q3157">
        <v>16.309609999999999</v>
      </c>
      <c r="S3157" s="42">
        <f t="shared" ca="1" si="55"/>
        <v>49177</v>
      </c>
      <c r="T3157" s="43">
        <f ca="1">_xll.BInterpol('Base CDI'!$H$4:$H$28,'Base CDI'!$J$4:$J$29,S3157,"Cubic","Extrapolate=Linear","MultiX=Average","Skip=True","Sort=True")</f>
        <v>13.509574568643107</v>
      </c>
      <c r="U3157" s="43">
        <f ca="1">_xll.BInterpol('Base CDI'!$H$4:$H$28,'Base CDI'!$I$4:$I$29,S3157,"Cubic","Extrapolate=Linear","MultiX=Average","Skip=True","Sort=True")</f>
        <v>13.522763178426422</v>
      </c>
    </row>
    <row r="3158" spans="16:21" x14ac:dyDescent="0.25">
      <c r="P3158" s="10">
        <v>39105</v>
      </c>
      <c r="Q3158">
        <v>16.317589999999999</v>
      </c>
      <c r="S3158" s="42">
        <f t="shared" ca="1" si="55"/>
        <v>49178</v>
      </c>
      <c r="T3158" s="43">
        <f ca="1">_xll.BInterpol('Base CDI'!$H$4:$H$28,'Base CDI'!$J$4:$J$29,S3158,"Cubic","Extrapolate=Linear","MultiX=Average","Skip=True","Sort=True")</f>
        <v>13.509580321433312</v>
      </c>
      <c r="U3158" s="43">
        <f ca="1">_xll.BInterpol('Base CDI'!$H$4:$H$28,'Base CDI'!$I$4:$I$29,S3158,"Cubic","Extrapolate=Linear","MultiX=Average","Skip=True","Sort=True")</f>
        <v>13.522783814129337</v>
      </c>
    </row>
    <row r="3159" spans="16:21" x14ac:dyDescent="0.25">
      <c r="P3159" s="10">
        <v>39106</v>
      </c>
      <c r="Q3159">
        <v>16.325569999999999</v>
      </c>
      <c r="S3159" s="42">
        <f t="shared" ca="1" si="55"/>
        <v>49179</v>
      </c>
      <c r="T3159" s="43">
        <f ca="1">_xll.BInterpol('Base CDI'!$H$4:$H$28,'Base CDI'!$J$4:$J$29,S3159,"Cubic","Extrapolate=Linear","MultiX=Average","Skip=True","Sort=True")</f>
        <v>13.509586014749569</v>
      </c>
      <c r="U3159" s="43">
        <f ca="1">_xll.BInterpol('Base CDI'!$H$4:$H$28,'Base CDI'!$I$4:$I$29,S3159,"Cubic","Extrapolate=Linear","MultiX=Average","Skip=True","Sort=True")</f>
        <v>13.52280437524983</v>
      </c>
    </row>
    <row r="3160" spans="16:21" x14ac:dyDescent="0.25">
      <c r="P3160" s="10">
        <v>39107</v>
      </c>
      <c r="Q3160">
        <v>16.333490000000001</v>
      </c>
      <c r="S3160" s="42">
        <f t="shared" ca="1" si="55"/>
        <v>49180</v>
      </c>
      <c r="T3160" s="43">
        <f ca="1">_xll.BInterpol('Base CDI'!$H$4:$H$28,'Base CDI'!$J$4:$J$29,S3160,"Cubic","Extrapolate=Linear","MultiX=Average","Skip=True","Sort=True")</f>
        <v>13.509591649062518</v>
      </c>
      <c r="U3160" s="43">
        <f ca="1">_xll.BInterpol('Base CDI'!$H$4:$H$28,'Base CDI'!$I$4:$I$29,S3160,"Cubic","Extrapolate=Linear","MultiX=Average","Skip=True","Sort=True")</f>
        <v>13.522824862135378</v>
      </c>
    </row>
    <row r="3161" spans="16:21" x14ac:dyDescent="0.25">
      <c r="P3161" s="10">
        <v>39108</v>
      </c>
      <c r="Q3161">
        <v>16.341339999999999</v>
      </c>
      <c r="S3161" s="42">
        <f t="shared" ca="1" si="55"/>
        <v>49181</v>
      </c>
      <c r="T3161" s="43">
        <f ca="1">_xll.BInterpol('Base CDI'!$H$4:$H$28,'Base CDI'!$J$4:$J$29,S3161,"Cubic","Extrapolate=Linear","MultiX=Average","Skip=True","Sort=True")</f>
        <v>13.509597224842796</v>
      </c>
      <c r="U3161" s="43">
        <f ca="1">_xll.BInterpol('Base CDI'!$H$4:$H$28,'Base CDI'!$I$4:$I$29,S3161,"Cubic","Extrapolate=Linear","MultiX=Average","Skip=True","Sort=True")</f>
        <v>13.522845275133461</v>
      </c>
    </row>
    <row r="3162" spans="16:21" x14ac:dyDescent="0.25">
      <c r="P3162" s="10">
        <v>39111</v>
      </c>
      <c r="Q3162">
        <v>16.34918</v>
      </c>
      <c r="S3162" s="42">
        <f t="shared" ca="1" si="55"/>
        <v>49182</v>
      </c>
      <c r="T3162" s="43">
        <f ca="1">_xll.BInterpol('Base CDI'!$H$4:$H$28,'Base CDI'!$J$4:$J$29,S3162,"Cubic","Extrapolate=Linear","MultiX=Average","Skip=True","Sort=True")</f>
        <v>13.509602742561041</v>
      </c>
      <c r="U3162" s="43">
        <f ca="1">_xll.BInterpol('Base CDI'!$H$4:$H$28,'Base CDI'!$I$4:$I$29,S3162,"Cubic","Extrapolate=Linear","MultiX=Average","Skip=True","Sort=True")</f>
        <v>13.522865614591561</v>
      </c>
    </row>
    <row r="3163" spans="16:21" x14ac:dyDescent="0.25">
      <c r="P3163" s="10">
        <v>39112</v>
      </c>
      <c r="Q3163">
        <v>16.357019999999999</v>
      </c>
      <c r="S3163" s="42">
        <f t="shared" ca="1" si="55"/>
        <v>49183</v>
      </c>
      <c r="T3163" s="43">
        <f ca="1">_xll.BInterpol('Base CDI'!$H$4:$H$28,'Base CDI'!$J$4:$J$29,S3163,"Cubic","Extrapolate=Linear","MultiX=Average","Skip=True","Sort=True")</f>
        <v>13.509608202687893</v>
      </c>
      <c r="U3163" s="43">
        <f ca="1">_xll.BInterpol('Base CDI'!$H$4:$H$28,'Base CDI'!$I$4:$I$29,S3163,"Cubic","Extrapolate=Linear","MultiX=Average","Skip=True","Sort=True")</f>
        <v>13.522885880857157</v>
      </c>
    </row>
    <row r="3164" spans="16:21" x14ac:dyDescent="0.25">
      <c r="P3164" s="10">
        <v>39113</v>
      </c>
      <c r="Q3164">
        <v>16.364879999999999</v>
      </c>
      <c r="S3164" s="42">
        <f t="shared" ca="1" si="55"/>
        <v>49184</v>
      </c>
      <c r="T3164" s="43">
        <f ca="1">_xll.BInterpol('Base CDI'!$H$4:$H$28,'Base CDI'!$J$4:$J$29,S3164,"Cubic","Extrapolate=Linear","MultiX=Average","Skip=True","Sort=True")</f>
        <v>13.509613605693989</v>
      </c>
      <c r="U3164" s="43">
        <f ca="1">_xll.BInterpol('Base CDI'!$H$4:$H$28,'Base CDI'!$I$4:$I$29,S3164,"Cubic","Extrapolate=Linear","MultiX=Average","Skip=True","Sort=True")</f>
        <v>13.52290607427773</v>
      </c>
    </row>
    <row r="3165" spans="16:21" x14ac:dyDescent="0.25">
      <c r="P3165" s="10">
        <v>39114</v>
      </c>
      <c r="Q3165">
        <v>16.372769999999999</v>
      </c>
      <c r="S3165" s="42">
        <f t="shared" ca="1" si="55"/>
        <v>49185</v>
      </c>
      <c r="T3165" s="43">
        <f ca="1">_xll.BInterpol('Base CDI'!$H$4:$H$28,'Base CDI'!$J$4:$J$29,S3165,"Cubic","Extrapolate=Linear","MultiX=Average","Skip=True","Sort=True")</f>
        <v>13.509618952049969</v>
      </c>
      <c r="U3165" s="43">
        <f ca="1">_xll.BInterpol('Base CDI'!$H$4:$H$28,'Base CDI'!$I$4:$I$29,S3165,"Cubic","Extrapolate=Linear","MultiX=Average","Skip=True","Sort=True")</f>
        <v>13.522926195200757</v>
      </c>
    </row>
    <row r="3166" spans="16:21" x14ac:dyDescent="0.25">
      <c r="P3166" s="10">
        <v>39115</v>
      </c>
      <c r="Q3166">
        <v>16.380669999999999</v>
      </c>
      <c r="S3166" s="42">
        <f t="shared" ca="1" si="55"/>
        <v>49186</v>
      </c>
      <c r="T3166" s="43">
        <f ca="1">_xll.BInterpol('Base CDI'!$H$4:$H$28,'Base CDI'!$J$4:$J$29,S3166,"Cubic","Extrapolate=Linear","MultiX=Average","Skip=True","Sort=True")</f>
        <v>13.509624242226471</v>
      </c>
      <c r="U3166" s="43">
        <f ca="1">_xll.BInterpol('Base CDI'!$H$4:$H$28,'Base CDI'!$I$4:$I$29,S3166,"Cubic","Extrapolate=Linear","MultiX=Average","Skip=True","Sort=True")</f>
        <v>13.52294624397372</v>
      </c>
    </row>
    <row r="3167" spans="16:21" x14ac:dyDescent="0.25">
      <c r="P3167" s="10">
        <v>39118</v>
      </c>
      <c r="Q3167">
        <v>16.388559999999998</v>
      </c>
      <c r="S3167" s="42">
        <f t="shared" ca="1" si="55"/>
        <v>49187</v>
      </c>
      <c r="T3167" s="43">
        <f ca="1">_xll.BInterpol('Base CDI'!$H$4:$H$28,'Base CDI'!$J$4:$J$29,S3167,"Cubic","Extrapolate=Linear","MultiX=Average","Skip=True","Sort=True")</f>
        <v>13.509629476694133</v>
      </c>
      <c r="U3167" s="43">
        <f ca="1">_xll.BInterpol('Base CDI'!$H$4:$H$28,'Base CDI'!$I$4:$I$29,S3167,"Cubic","Extrapolate=Linear","MultiX=Average","Skip=True","Sort=True")</f>
        <v>13.522966220944101</v>
      </c>
    </row>
    <row r="3168" spans="16:21" x14ac:dyDescent="0.25">
      <c r="P3168" s="10">
        <v>39119</v>
      </c>
      <c r="Q3168">
        <v>16.396470000000001</v>
      </c>
      <c r="S3168" s="42">
        <f t="shared" ca="1" si="55"/>
        <v>49188</v>
      </c>
      <c r="T3168" s="43">
        <f ca="1">_xll.BInterpol('Base CDI'!$H$4:$H$28,'Base CDI'!$J$4:$J$29,S3168,"Cubic","Extrapolate=Linear","MultiX=Average","Skip=True","Sort=True")</f>
        <v>13.509634655923593</v>
      </c>
      <c r="U3168" s="43">
        <f ca="1">_xll.BInterpol('Base CDI'!$H$4:$H$28,'Base CDI'!$I$4:$I$29,S3168,"Cubic","Extrapolate=Linear","MultiX=Average","Skip=True","Sort=True")</f>
        <v>13.522986126459378</v>
      </c>
    </row>
    <row r="3169" spans="16:21" x14ac:dyDescent="0.25">
      <c r="P3169" s="10">
        <v>39120</v>
      </c>
      <c r="Q3169">
        <v>16.40436</v>
      </c>
      <c r="S3169" s="42">
        <f t="shared" ca="1" si="55"/>
        <v>49189</v>
      </c>
      <c r="T3169" s="43">
        <f ca="1">_xll.BInterpol('Base CDI'!$H$4:$H$28,'Base CDI'!$J$4:$J$29,S3169,"Cubic","Extrapolate=Linear","MultiX=Average","Skip=True","Sort=True")</f>
        <v>13.50963978038549</v>
      </c>
      <c r="U3169" s="43">
        <f ca="1">_xll.BInterpol('Base CDI'!$H$4:$H$28,'Base CDI'!$I$4:$I$29,S3169,"Cubic","Extrapolate=Linear","MultiX=Average","Skip=True","Sort=True")</f>
        <v>13.52300596086703</v>
      </c>
    </row>
    <row r="3170" spans="16:21" x14ac:dyDescent="0.25">
      <c r="P3170" s="10">
        <v>39121</v>
      </c>
      <c r="Q3170">
        <v>16.41226</v>
      </c>
      <c r="S3170" s="42">
        <f t="shared" ca="1" si="55"/>
        <v>49190</v>
      </c>
      <c r="T3170" s="43">
        <f ca="1">_xll.BInterpol('Base CDI'!$H$4:$H$28,'Base CDI'!$J$4:$J$29,S3170,"Cubic","Extrapolate=Linear","MultiX=Average","Skip=True","Sort=True")</f>
        <v>13.509644850550464</v>
      </c>
      <c r="U3170" s="43">
        <f ca="1">_xll.BInterpol('Base CDI'!$H$4:$H$28,'Base CDI'!$I$4:$I$29,S3170,"Cubic","Extrapolate=Linear","MultiX=Average","Skip=True","Sort=True")</f>
        <v>13.523025724514538</v>
      </c>
    </row>
    <row r="3171" spans="16:21" x14ac:dyDescent="0.25">
      <c r="P3171" s="10">
        <v>39122</v>
      </c>
      <c r="Q3171">
        <v>16.42015</v>
      </c>
      <c r="S3171" s="42">
        <f t="shared" ca="1" si="55"/>
        <v>49191</v>
      </c>
      <c r="T3171" s="43">
        <f ca="1">_xll.BInterpol('Base CDI'!$H$4:$H$28,'Base CDI'!$J$4:$J$29,S3171,"Cubic","Extrapolate=Linear","MultiX=Average","Skip=True","Sort=True")</f>
        <v>13.50964986688915</v>
      </c>
      <c r="U3171" s="43">
        <f ca="1">_xll.BInterpol('Base CDI'!$H$4:$H$28,'Base CDI'!$I$4:$I$29,S3171,"Cubic","Extrapolate=Linear","MultiX=Average","Skip=True","Sort=True")</f>
        <v>13.523045417749383</v>
      </c>
    </row>
    <row r="3172" spans="16:21" x14ac:dyDescent="0.25">
      <c r="P3172" s="10">
        <v>39125</v>
      </c>
      <c r="Q3172">
        <v>16.428049999999999</v>
      </c>
      <c r="S3172" s="42">
        <f t="shared" ca="1" si="55"/>
        <v>49192</v>
      </c>
      <c r="T3172" s="43">
        <f ca="1">_xll.BInterpol('Base CDI'!$H$4:$H$28,'Base CDI'!$J$4:$J$29,S3172,"Cubic","Extrapolate=Linear","MultiX=Average","Skip=True","Sort=True")</f>
        <v>13.50965482987219</v>
      </c>
      <c r="U3172" s="43">
        <f ca="1">_xll.BInterpol('Base CDI'!$H$4:$H$28,'Base CDI'!$I$4:$I$29,S3172,"Cubic","Extrapolate=Linear","MultiX=Average","Skip=True","Sort=True")</f>
        <v>13.523065040919045</v>
      </c>
    </row>
    <row r="3173" spans="16:21" x14ac:dyDescent="0.25">
      <c r="P3173" s="10">
        <v>39126</v>
      </c>
      <c r="Q3173">
        <v>16.435949999999998</v>
      </c>
      <c r="S3173" s="42">
        <f t="shared" ca="1" si="55"/>
        <v>49193</v>
      </c>
      <c r="T3173" s="43">
        <f ca="1">_xll.BInterpol('Base CDI'!$H$4:$H$28,'Base CDI'!$J$4:$J$29,S3173,"Cubic","Extrapolate=Linear","MultiX=Average","Skip=True","Sort=True")</f>
        <v>13.509659739970219</v>
      </c>
      <c r="U3173" s="43">
        <f ca="1">_xll.BInterpol('Base CDI'!$H$4:$H$28,'Base CDI'!$I$4:$I$29,S3173,"Cubic","Extrapolate=Linear","MultiX=Average","Skip=True","Sort=True")</f>
        <v>13.523084594371003</v>
      </c>
    </row>
    <row r="3174" spans="16:21" x14ac:dyDescent="0.25">
      <c r="P3174" s="10">
        <v>39127</v>
      </c>
      <c r="Q3174">
        <v>16.443860000000001</v>
      </c>
      <c r="S3174" s="42">
        <f t="shared" ca="1" si="55"/>
        <v>49194</v>
      </c>
      <c r="T3174" s="43">
        <f ca="1">_xll.BInterpol('Base CDI'!$H$4:$H$28,'Base CDI'!$J$4:$J$29,S3174,"Cubic","Extrapolate=Linear","MultiX=Average","Skip=True","Sort=True")</f>
        <v>13.509664597653881</v>
      </c>
      <c r="U3174" s="43">
        <f ca="1">_xll.BInterpol('Base CDI'!$H$4:$H$28,'Base CDI'!$I$4:$I$29,S3174,"Cubic","Extrapolate=Linear","MultiX=Average","Skip=True","Sort=True")</f>
        <v>13.523104078452738</v>
      </c>
    </row>
    <row r="3175" spans="16:21" x14ac:dyDescent="0.25">
      <c r="P3175" s="10">
        <v>39128</v>
      </c>
      <c r="Q3175">
        <v>16.45177</v>
      </c>
      <c r="S3175" s="42">
        <f t="shared" ca="1" si="55"/>
        <v>49195</v>
      </c>
      <c r="T3175" s="43">
        <f ca="1">_xll.BInterpol('Base CDI'!$H$4:$H$28,'Base CDI'!$J$4:$J$29,S3175,"Cubic","Extrapolate=Linear","MultiX=Average","Skip=True","Sort=True")</f>
        <v>13.509669403393808</v>
      </c>
      <c r="U3175" s="43">
        <f ca="1">_xll.BInterpol('Base CDI'!$H$4:$H$28,'Base CDI'!$I$4:$I$29,S3175,"Cubic","Extrapolate=Linear","MultiX=Average","Skip=True","Sort=True")</f>
        <v>13.523123493511727</v>
      </c>
    </row>
    <row r="3176" spans="16:21" x14ac:dyDescent="0.25">
      <c r="P3176" s="10">
        <v>39129</v>
      </c>
      <c r="Q3176">
        <v>16.459689999999998</v>
      </c>
      <c r="S3176" s="42">
        <f t="shared" ca="1" si="55"/>
        <v>49196</v>
      </c>
      <c r="T3176" s="43">
        <f ca="1">_xll.BInterpol('Base CDI'!$H$4:$H$28,'Base CDI'!$J$4:$J$29,S3176,"Cubic","Extrapolate=Linear","MultiX=Average","Skip=True","Sort=True")</f>
        <v>13.509674157660642</v>
      </c>
      <c r="U3176" s="43">
        <f ca="1">_xll.BInterpol('Base CDI'!$H$4:$H$28,'Base CDI'!$I$4:$I$29,S3176,"Cubic","Extrapolate=Linear","MultiX=Average","Skip=True","Sort=True")</f>
        <v>13.523142839895455</v>
      </c>
    </row>
    <row r="3177" spans="16:21" x14ac:dyDescent="0.25">
      <c r="P3177" s="10">
        <v>39134</v>
      </c>
      <c r="Q3177">
        <v>16.467610000000001</v>
      </c>
      <c r="S3177" s="42">
        <f t="shared" ca="1" si="55"/>
        <v>49197</v>
      </c>
      <c r="T3177" s="43">
        <f ca="1">_xll.BInterpol('Base CDI'!$H$4:$H$28,'Base CDI'!$J$4:$J$29,S3177,"Cubic","Extrapolate=Linear","MultiX=Average","Skip=True","Sort=True")</f>
        <v>13.509678860925023</v>
      </c>
      <c r="U3177" s="43">
        <f ca="1">_xll.BInterpol('Base CDI'!$H$4:$H$28,'Base CDI'!$I$4:$I$29,S3177,"Cubic","Extrapolate=Linear","MultiX=Average","Skip=True","Sort=True")</f>
        <v>13.523162117951399</v>
      </c>
    </row>
    <row r="3178" spans="16:21" x14ac:dyDescent="0.25">
      <c r="P3178" s="10">
        <v>39135</v>
      </c>
      <c r="Q3178">
        <v>16.475539999999999</v>
      </c>
      <c r="S3178" s="42">
        <f t="shared" ca="1" si="55"/>
        <v>49198</v>
      </c>
      <c r="T3178" s="43">
        <f ca="1">_xll.BInterpol('Base CDI'!$H$4:$H$28,'Base CDI'!$J$4:$J$29,S3178,"Cubic","Extrapolate=Linear","MultiX=Average","Skip=True","Sort=True")</f>
        <v>13.509683513657585</v>
      </c>
      <c r="U3178" s="43">
        <f ca="1">_xll.BInterpol('Base CDI'!$H$4:$H$28,'Base CDI'!$I$4:$I$29,S3178,"Cubic","Extrapolate=Linear","MultiX=Average","Skip=True","Sort=True")</f>
        <v>13.523181328027039</v>
      </c>
    </row>
    <row r="3179" spans="16:21" x14ac:dyDescent="0.25">
      <c r="P3179" s="10">
        <v>39136</v>
      </c>
      <c r="Q3179">
        <v>16.483460000000001</v>
      </c>
      <c r="S3179" s="42">
        <f t="shared" ca="1" si="55"/>
        <v>49199</v>
      </c>
      <c r="T3179" s="43">
        <f ca="1">_xll.BInterpol('Base CDI'!$H$4:$H$28,'Base CDI'!$J$4:$J$29,S3179,"Cubic","Extrapolate=Linear","MultiX=Average","Skip=True","Sort=True")</f>
        <v>13.50968811632897</v>
      </c>
      <c r="U3179" s="43">
        <f ca="1">_xll.BInterpol('Base CDI'!$H$4:$H$28,'Base CDI'!$I$4:$I$29,S3179,"Cubic","Extrapolate=Linear","MultiX=Average","Skip=True","Sort=True")</f>
        <v>13.523200470469856</v>
      </c>
    </row>
    <row r="3180" spans="16:21" x14ac:dyDescent="0.25">
      <c r="P3180" s="10">
        <v>39139</v>
      </c>
      <c r="Q3180">
        <v>16.491379999999999</v>
      </c>
      <c r="S3180" s="42">
        <f t="shared" ca="1" si="55"/>
        <v>49200</v>
      </c>
      <c r="T3180" s="43">
        <f ca="1">_xll.BInterpol('Base CDI'!$H$4:$H$28,'Base CDI'!$J$4:$J$29,S3180,"Cubic","Extrapolate=Linear","MultiX=Average","Skip=True","Sort=True")</f>
        <v>13.509692669409814</v>
      </c>
      <c r="U3180" s="43">
        <f ca="1">_xll.BInterpol('Base CDI'!$H$4:$H$28,'Base CDI'!$I$4:$I$29,S3180,"Cubic","Extrapolate=Linear","MultiX=Average","Skip=True","Sort=True")</f>
        <v>13.523219545627331</v>
      </c>
    </row>
    <row r="3181" spans="16:21" x14ac:dyDescent="0.25">
      <c r="P3181" s="10">
        <v>39140</v>
      </c>
      <c r="Q3181">
        <v>16.499310000000001</v>
      </c>
      <c r="S3181" s="42">
        <f t="shared" ca="1" si="55"/>
        <v>49201</v>
      </c>
      <c r="T3181" s="43">
        <f ca="1">_xll.BInterpol('Base CDI'!$H$4:$H$28,'Base CDI'!$J$4:$J$29,S3181,"Cubic","Extrapolate=Linear","MultiX=Average","Skip=True","Sort=True")</f>
        <v>13.509697173370759</v>
      </c>
      <c r="U3181" s="43">
        <f ca="1">_xll.BInterpol('Base CDI'!$H$4:$H$28,'Base CDI'!$I$4:$I$29,S3181,"Cubic","Extrapolate=Linear","MultiX=Average","Skip=True","Sort=True")</f>
        <v>13.523238553846941</v>
      </c>
    </row>
    <row r="3182" spans="16:21" x14ac:dyDescent="0.25">
      <c r="P3182" s="10">
        <v>39141</v>
      </c>
      <c r="Q3182">
        <v>16.50723</v>
      </c>
      <c r="S3182" s="42">
        <f t="shared" ca="1" si="55"/>
        <v>49202</v>
      </c>
      <c r="T3182" s="43">
        <f ca="1">_xll.BInterpol('Base CDI'!$H$4:$H$28,'Base CDI'!$J$4:$J$29,S3182,"Cubic","Extrapolate=Linear","MultiX=Average","Skip=True","Sort=True")</f>
        <v>13.509701628682439</v>
      </c>
      <c r="U3182" s="43">
        <f ca="1">_xll.BInterpol('Base CDI'!$H$4:$H$28,'Base CDI'!$I$4:$I$29,S3182,"Cubic","Extrapolate=Linear","MultiX=Average","Skip=True","Sort=True")</f>
        <v>13.523257495476168</v>
      </c>
    </row>
    <row r="3183" spans="16:21" x14ac:dyDescent="0.25">
      <c r="P3183" s="10">
        <v>39142</v>
      </c>
      <c r="Q3183">
        <v>16.515180000000001</v>
      </c>
      <c r="S3183" s="42">
        <f t="shared" ca="1" si="55"/>
        <v>49203</v>
      </c>
      <c r="T3183" s="43">
        <f ca="1">_xll.BInterpol('Base CDI'!$H$4:$H$28,'Base CDI'!$J$4:$J$29,S3183,"Cubic","Extrapolate=Linear","MultiX=Average","Skip=True","Sort=True")</f>
        <v>13.509706035815498</v>
      </c>
      <c r="U3183" s="43">
        <f ca="1">_xll.BInterpol('Base CDI'!$H$4:$H$28,'Base CDI'!$I$4:$I$29,S3183,"Cubic","Extrapolate=Linear","MultiX=Average","Skip=True","Sort=True")</f>
        <v>13.523276370862492</v>
      </c>
    </row>
    <row r="3184" spans="16:21" x14ac:dyDescent="0.25">
      <c r="P3184" s="10">
        <v>39143</v>
      </c>
      <c r="Q3184">
        <v>16.523129999999998</v>
      </c>
      <c r="S3184" s="42">
        <f t="shared" ca="1" si="55"/>
        <v>49204</v>
      </c>
      <c r="T3184" s="43">
        <f ca="1">_xll.BInterpol('Base CDI'!$H$4:$H$28,'Base CDI'!$J$4:$J$29,S3184,"Cubic","Extrapolate=Linear","MultiX=Average","Skip=True","Sort=True")</f>
        <v>13.509710395240567</v>
      </c>
      <c r="U3184" s="43">
        <f ca="1">_xll.BInterpol('Base CDI'!$H$4:$H$28,'Base CDI'!$I$4:$I$29,S3184,"Cubic","Extrapolate=Linear","MultiX=Average","Skip=True","Sort=True")</f>
        <v>13.523295180353394</v>
      </c>
    </row>
    <row r="3185" spans="16:21" x14ac:dyDescent="0.25">
      <c r="P3185" s="10">
        <v>39146</v>
      </c>
      <c r="Q3185">
        <v>16.531089999999999</v>
      </c>
      <c r="S3185" s="42">
        <f t="shared" ca="1" si="55"/>
        <v>49205</v>
      </c>
      <c r="T3185" s="43">
        <f ca="1">_xll.BInterpol('Base CDI'!$H$4:$H$28,'Base CDI'!$J$4:$J$29,S3185,"Cubic","Extrapolate=Linear","MultiX=Average","Skip=True","Sort=True")</f>
        <v>13.509714707428293</v>
      </c>
      <c r="U3185" s="43">
        <f ca="1">_xll.BInterpol('Base CDI'!$H$4:$H$28,'Base CDI'!$I$4:$I$29,S3185,"Cubic","Extrapolate=Linear","MultiX=Average","Skip=True","Sort=True")</f>
        <v>13.523313924296351</v>
      </c>
    </row>
    <row r="3186" spans="16:21" x14ac:dyDescent="0.25">
      <c r="P3186" s="10">
        <v>39147</v>
      </c>
      <c r="Q3186">
        <v>16.53905</v>
      </c>
      <c r="S3186" s="42">
        <f t="shared" ca="1" si="55"/>
        <v>49206</v>
      </c>
      <c r="T3186" s="43">
        <f ca="1">_xll.BInterpol('Base CDI'!$H$4:$H$28,'Base CDI'!$J$4:$J$29,S3186,"Cubic","Extrapolate=Linear","MultiX=Average","Skip=True","Sort=True")</f>
        <v>13.509718972849308</v>
      </c>
      <c r="U3186" s="43">
        <f ca="1">_xll.BInterpol('Base CDI'!$H$4:$H$28,'Base CDI'!$I$4:$I$29,S3186,"Cubic","Extrapolate=Linear","MultiX=Average","Skip=True","Sort=True")</f>
        <v>13.523332603038847</v>
      </c>
    </row>
    <row r="3187" spans="16:21" x14ac:dyDescent="0.25">
      <c r="P3187" s="10">
        <v>39148</v>
      </c>
      <c r="Q3187">
        <v>16.54701</v>
      </c>
      <c r="S3187" s="42">
        <f t="shared" ca="1" si="55"/>
        <v>49207</v>
      </c>
      <c r="T3187" s="43">
        <f ca="1">_xll.BInterpol('Base CDI'!$H$4:$H$28,'Base CDI'!$J$4:$J$29,S3187,"Cubic","Extrapolate=Linear","MultiX=Average","Skip=True","Sort=True")</f>
        <v>13.509723191974253</v>
      </c>
      <c r="U3187" s="43">
        <f ca="1">_xll.BInterpol('Base CDI'!$H$4:$H$28,'Base CDI'!$I$4:$I$29,S3187,"Cubic","Extrapolate=Linear","MultiX=Average","Skip=True","Sort=True")</f>
        <v>13.523351216928358</v>
      </c>
    </row>
    <row r="3188" spans="16:21" x14ac:dyDescent="0.25">
      <c r="P3188" s="10">
        <v>39149</v>
      </c>
      <c r="Q3188">
        <v>16.554960000000001</v>
      </c>
      <c r="S3188" s="42">
        <f t="shared" ca="1" si="55"/>
        <v>49208</v>
      </c>
      <c r="T3188" s="43">
        <f ca="1">_xll.BInterpol('Base CDI'!$H$4:$H$28,'Base CDI'!$J$4:$J$29,S3188,"Cubic","Extrapolate=Linear","MultiX=Average","Skip=True","Sort=True")</f>
        <v>13.509727365273765</v>
      </c>
      <c r="U3188" s="43">
        <f ca="1">_xll.BInterpol('Base CDI'!$H$4:$H$28,'Base CDI'!$I$4:$I$29,S3188,"Cubic","Extrapolate=Linear","MultiX=Average","Skip=True","Sort=True")</f>
        <v>13.523369766312367</v>
      </c>
    </row>
    <row r="3189" spans="16:21" x14ac:dyDescent="0.25">
      <c r="P3189" s="10">
        <v>39150</v>
      </c>
      <c r="Q3189">
        <v>16.56278</v>
      </c>
      <c r="S3189" s="42">
        <f t="shared" ca="1" si="55"/>
        <v>49209</v>
      </c>
      <c r="T3189" s="43">
        <f ca="1">_xll.BInterpol('Base CDI'!$H$4:$H$28,'Base CDI'!$J$4:$J$29,S3189,"Cubic","Extrapolate=Linear","MultiX=Average","Skip=True","Sort=True")</f>
        <v>13.509731493218485</v>
      </c>
      <c r="U3189" s="43">
        <f ca="1">_xll.BInterpol('Base CDI'!$H$4:$H$28,'Base CDI'!$I$4:$I$29,S3189,"Cubic","Extrapolate=Linear","MultiX=Average","Skip=True","Sort=True")</f>
        <v>13.523388251538353</v>
      </c>
    </row>
    <row r="3190" spans="16:21" x14ac:dyDescent="0.25">
      <c r="P3190" s="10">
        <v>39153</v>
      </c>
      <c r="Q3190">
        <v>16.570620000000002</v>
      </c>
      <c r="S3190" s="42">
        <f t="shared" ca="1" si="55"/>
        <v>49210</v>
      </c>
      <c r="T3190" s="43">
        <f ca="1">_xll.BInterpol('Base CDI'!$H$4:$H$28,'Base CDI'!$J$4:$J$29,S3190,"Cubic","Extrapolate=Linear","MultiX=Average","Skip=True","Sort=True")</f>
        <v>13.50973557627905</v>
      </c>
      <c r="U3190" s="43">
        <f ca="1">_xll.BInterpol('Base CDI'!$H$4:$H$28,'Base CDI'!$I$4:$I$29,S3190,"Cubic","Extrapolate=Linear","MultiX=Average","Skip=True","Sort=True")</f>
        <v>13.523406672953795</v>
      </c>
    </row>
    <row r="3191" spans="16:21" x14ac:dyDescent="0.25">
      <c r="P3191" s="10">
        <v>39154</v>
      </c>
      <c r="Q3191">
        <v>16.57845</v>
      </c>
      <c r="S3191" s="42">
        <f t="shared" ca="1" si="55"/>
        <v>49211</v>
      </c>
      <c r="T3191" s="43">
        <f ca="1">_xll.BInterpol('Base CDI'!$H$4:$H$28,'Base CDI'!$J$4:$J$29,S3191,"Cubic","Extrapolate=Linear","MultiX=Average","Skip=True","Sort=True")</f>
        <v>13.509739614926099</v>
      </c>
      <c r="U3191" s="43">
        <f ca="1">_xll.BInterpol('Base CDI'!$H$4:$H$28,'Base CDI'!$I$4:$I$29,S3191,"Cubic","Extrapolate=Linear","MultiX=Average","Skip=True","Sort=True")</f>
        <v>13.523425030906177</v>
      </c>
    </row>
    <row r="3192" spans="16:21" x14ac:dyDescent="0.25">
      <c r="P3192" s="10">
        <v>39155</v>
      </c>
      <c r="Q3192">
        <v>16.586279999999999</v>
      </c>
      <c r="S3192" s="42">
        <f t="shared" ca="1" si="55"/>
        <v>49212</v>
      </c>
      <c r="T3192" s="43">
        <f ca="1">_xll.BInterpol('Base CDI'!$H$4:$H$28,'Base CDI'!$J$4:$J$29,S3192,"Cubic","Extrapolate=Linear","MultiX=Average","Skip=True","Sort=True")</f>
        <v>13.50974360963027</v>
      </c>
      <c r="U3192" s="43">
        <f ca="1">_xll.BInterpol('Base CDI'!$H$4:$H$28,'Base CDI'!$I$4:$I$29,S3192,"Cubic","Extrapolate=Linear","MultiX=Average","Skip=True","Sort=True")</f>
        <v>13.523443325742974</v>
      </c>
    </row>
    <row r="3193" spans="16:21" x14ac:dyDescent="0.25">
      <c r="P3193" s="10">
        <v>39156</v>
      </c>
      <c r="Q3193">
        <v>16.594100000000001</v>
      </c>
      <c r="S3193" s="42">
        <f t="shared" ca="1" si="55"/>
        <v>49213</v>
      </c>
      <c r="T3193" s="43">
        <f ca="1">_xll.BInterpol('Base CDI'!$H$4:$H$28,'Base CDI'!$J$4:$J$29,S3193,"Cubic","Extrapolate=Linear","MultiX=Average","Skip=True","Sort=True")</f>
        <v>13.509747560862202</v>
      </c>
      <c r="U3193" s="43">
        <f ca="1">_xll.BInterpol('Base CDI'!$H$4:$H$28,'Base CDI'!$I$4:$I$29,S3193,"Cubic","Extrapolate=Linear","MultiX=Average","Skip=True","Sort=True")</f>
        <v>13.523461557811668</v>
      </c>
    </row>
    <row r="3194" spans="16:21" x14ac:dyDescent="0.25">
      <c r="P3194" s="10">
        <v>39157</v>
      </c>
      <c r="Q3194">
        <v>16.601939999999999</v>
      </c>
      <c r="S3194" s="42">
        <f t="shared" ca="1" si="55"/>
        <v>49214</v>
      </c>
      <c r="T3194" s="43">
        <f ca="1">_xll.BInterpol('Base CDI'!$H$4:$H$28,'Base CDI'!$J$4:$J$29,S3194,"Cubic","Extrapolate=Linear","MultiX=Average","Skip=True","Sort=True")</f>
        <v>13.509751469092532</v>
      </c>
      <c r="U3194" s="43">
        <f ca="1">_xll.BInterpol('Base CDI'!$H$4:$H$28,'Base CDI'!$I$4:$I$29,S3194,"Cubic","Extrapolate=Linear","MultiX=Average","Skip=True","Sort=True")</f>
        <v>13.52347972745974</v>
      </c>
    </row>
    <row r="3195" spans="16:21" x14ac:dyDescent="0.25">
      <c r="P3195" s="10">
        <v>39160</v>
      </c>
      <c r="Q3195">
        <v>16.60979</v>
      </c>
      <c r="S3195" s="42">
        <f t="shared" ca="1" si="55"/>
        <v>49215</v>
      </c>
      <c r="T3195" s="43">
        <f ca="1">_xll.BInterpol('Base CDI'!$H$4:$H$28,'Base CDI'!$J$4:$J$29,S3195,"Cubic","Extrapolate=Linear","MultiX=Average","Skip=True","Sort=True")</f>
        <v>13.509755334791899</v>
      </c>
      <c r="U3195" s="43">
        <f ca="1">_xll.BInterpol('Base CDI'!$H$4:$H$28,'Base CDI'!$I$4:$I$29,S3195,"Cubic","Extrapolate=Linear","MultiX=Average","Skip=True","Sort=True")</f>
        <v>13.52349783503467</v>
      </c>
    </row>
    <row r="3196" spans="16:21" x14ac:dyDescent="0.25">
      <c r="P3196" s="10">
        <v>39161</v>
      </c>
      <c r="Q3196">
        <v>16.617640000000002</v>
      </c>
      <c r="S3196" s="42">
        <f t="shared" ca="1" si="55"/>
        <v>49216</v>
      </c>
      <c r="T3196" s="43">
        <f ca="1">_xll.BInterpol('Base CDI'!$H$4:$H$28,'Base CDI'!$J$4:$J$29,S3196,"Cubic","Extrapolate=Linear","MultiX=Average","Skip=True","Sort=True")</f>
        <v>13.509759158430944</v>
      </c>
      <c r="U3196" s="43">
        <f ca="1">_xll.BInterpol('Base CDI'!$H$4:$H$28,'Base CDI'!$I$4:$I$29,S3196,"Cubic","Extrapolate=Linear","MultiX=Average","Skip=True","Sort=True")</f>
        <v>13.523515880883936</v>
      </c>
    </row>
    <row r="3197" spans="16:21" x14ac:dyDescent="0.25">
      <c r="P3197" s="10">
        <v>39162</v>
      </c>
      <c r="Q3197">
        <v>16.625489999999999</v>
      </c>
      <c r="S3197" s="42">
        <f t="shared" ca="1" si="55"/>
        <v>49217</v>
      </c>
      <c r="T3197" s="43">
        <f ca="1">_xll.BInterpol('Base CDI'!$H$4:$H$28,'Base CDI'!$J$4:$J$29,S3197,"Cubic","Extrapolate=Linear","MultiX=Average","Skip=True","Sort=True")</f>
        <v>13.509762940480302</v>
      </c>
      <c r="U3197" s="43">
        <f ca="1">_xll.BInterpol('Base CDI'!$H$4:$H$28,'Base CDI'!$I$4:$I$29,S3197,"Cubic","Extrapolate=Linear","MultiX=Average","Skip=True","Sort=True")</f>
        <v>13.52353386535502</v>
      </c>
    </row>
    <row r="3198" spans="16:21" x14ac:dyDescent="0.25">
      <c r="P3198" s="10">
        <v>39163</v>
      </c>
      <c r="Q3198">
        <v>16.63335</v>
      </c>
      <c r="S3198" s="42">
        <f t="shared" ca="1" si="55"/>
        <v>49218</v>
      </c>
      <c r="T3198" s="43">
        <f ca="1">_xll.BInterpol('Base CDI'!$H$4:$H$28,'Base CDI'!$J$4:$J$29,S3198,"Cubic","Extrapolate=Linear","MultiX=Average","Skip=True","Sort=True")</f>
        <v>13.509766681410614</v>
      </c>
      <c r="U3198" s="43">
        <f ca="1">_xll.BInterpol('Base CDI'!$H$4:$H$28,'Base CDI'!$I$4:$I$29,S3198,"Cubic","Extrapolate=Linear","MultiX=Average","Skip=True","Sort=True")</f>
        <v>13.523551788795402</v>
      </c>
    </row>
    <row r="3199" spans="16:21" x14ac:dyDescent="0.25">
      <c r="P3199" s="10">
        <v>39164</v>
      </c>
      <c r="Q3199">
        <v>16.641200000000001</v>
      </c>
      <c r="S3199" s="42">
        <f t="shared" ca="1" si="55"/>
        <v>49219</v>
      </c>
      <c r="T3199" s="43">
        <f ca="1">_xll.BInterpol('Base CDI'!$H$4:$H$28,'Base CDI'!$J$4:$J$29,S3199,"Cubic","Extrapolate=Linear","MultiX=Average","Skip=True","Sort=True")</f>
        <v>13.509770381692515</v>
      </c>
      <c r="U3199" s="43">
        <f ca="1">_xll.BInterpol('Base CDI'!$H$4:$H$28,'Base CDI'!$I$4:$I$29,S3199,"Cubic","Extrapolate=Linear","MultiX=Average","Skip=True","Sort=True")</f>
        <v>13.52356965155256</v>
      </c>
    </row>
    <row r="3200" spans="16:21" x14ac:dyDescent="0.25">
      <c r="P3200" s="10">
        <v>39167</v>
      </c>
      <c r="Q3200">
        <v>16.649049999999999</v>
      </c>
      <c r="S3200" s="42">
        <f t="shared" ca="1" si="55"/>
        <v>49220</v>
      </c>
      <c r="T3200" s="43">
        <f ca="1">_xll.BInterpol('Base CDI'!$H$4:$H$28,'Base CDI'!$J$4:$J$29,S3200,"Cubic","Extrapolate=Linear","MultiX=Average","Skip=True","Sort=True")</f>
        <v>13.50977404179665</v>
      </c>
      <c r="U3200" s="43">
        <f ca="1">_xll.BInterpol('Base CDI'!$H$4:$H$28,'Base CDI'!$I$4:$I$29,S3200,"Cubic","Extrapolate=Linear","MultiX=Average","Skip=True","Sort=True")</f>
        <v>13.523587453973978</v>
      </c>
    </row>
    <row r="3201" spans="16:21" x14ac:dyDescent="0.25">
      <c r="P3201" s="10">
        <v>39168</v>
      </c>
      <c r="Q3201">
        <v>16.656890000000001</v>
      </c>
      <c r="S3201" s="42">
        <f t="shared" ca="1" si="55"/>
        <v>49221</v>
      </c>
      <c r="T3201" s="43">
        <f ca="1">_xll.BInterpol('Base CDI'!$H$4:$H$28,'Base CDI'!$J$4:$J$29,S3201,"Cubic","Extrapolate=Linear","MultiX=Average","Skip=True","Sort=True")</f>
        <v>13.509777662193651</v>
      </c>
      <c r="U3201" s="43">
        <f ca="1">_xll.BInterpol('Base CDI'!$H$4:$H$28,'Base CDI'!$I$4:$I$29,S3201,"Cubic","Extrapolate=Linear","MultiX=Average","Skip=True","Sort=True")</f>
        <v>13.52360519640713</v>
      </c>
    </row>
    <row r="3202" spans="16:21" x14ac:dyDescent="0.25">
      <c r="P3202" s="10">
        <v>39169</v>
      </c>
      <c r="Q3202">
        <v>16.664739999999998</v>
      </c>
      <c r="S3202" s="42">
        <f t="shared" ca="1" si="55"/>
        <v>49222</v>
      </c>
      <c r="T3202" s="43">
        <f ca="1">_xll.BInterpol('Base CDI'!$H$4:$H$28,'Base CDI'!$J$4:$J$29,S3202,"Cubic","Extrapolate=Linear","MultiX=Average","Skip=True","Sort=True")</f>
        <v>13.509781243354158</v>
      </c>
      <c r="U3202" s="43">
        <f ca="1">_xll.BInterpol('Base CDI'!$H$4:$H$28,'Base CDI'!$I$4:$I$29,S3202,"Cubic","Extrapolate=Linear","MultiX=Average","Skip=True","Sort=True")</f>
        <v>13.523622879199502</v>
      </c>
    </row>
    <row r="3203" spans="16:21" x14ac:dyDescent="0.25">
      <c r="P3203" s="10">
        <v>39170</v>
      </c>
      <c r="Q3203">
        <v>16.67259</v>
      </c>
      <c r="S3203" s="42">
        <f t="shared" ca="1" si="55"/>
        <v>49223</v>
      </c>
      <c r="T3203" s="43">
        <f ca="1">_xll.BInterpol('Base CDI'!$H$4:$H$28,'Base CDI'!$J$4:$J$29,S3203,"Cubic","Extrapolate=Linear","MultiX=Average","Skip=True","Sort=True")</f>
        <v>13.509784785748812</v>
      </c>
      <c r="U3203" s="43">
        <f ca="1">_xll.BInterpol('Base CDI'!$H$4:$H$28,'Base CDI'!$I$4:$I$29,S3203,"Cubic","Extrapolate=Linear","MultiX=Average","Skip=True","Sort=True")</f>
        <v>13.523640502698571</v>
      </c>
    </row>
    <row r="3204" spans="16:21" x14ac:dyDescent="0.25">
      <c r="P3204" s="10">
        <v>39171</v>
      </c>
      <c r="Q3204">
        <v>16.68046</v>
      </c>
      <c r="S3204" s="42">
        <f t="shared" ca="1" si="55"/>
        <v>49224</v>
      </c>
      <c r="T3204" s="43">
        <f ca="1">_xll.BInterpol('Base CDI'!$H$4:$H$28,'Base CDI'!$J$4:$J$29,S3204,"Cubic","Extrapolate=Linear","MultiX=Average","Skip=True","Sort=True")</f>
        <v>13.509788289848249</v>
      </c>
      <c r="U3204" s="43">
        <f ca="1">_xll.BInterpol('Base CDI'!$H$4:$H$28,'Base CDI'!$I$4:$I$29,S3204,"Cubic","Extrapolate=Linear","MultiX=Average","Skip=True","Sort=True")</f>
        <v>13.523658067251819</v>
      </c>
    </row>
    <row r="3205" spans="16:21" x14ac:dyDescent="0.25">
      <c r="P3205" s="10">
        <v>39174</v>
      </c>
      <c r="Q3205">
        <v>16.68835</v>
      </c>
      <c r="S3205" s="42">
        <f t="shared" ca="1" si="55"/>
        <v>49225</v>
      </c>
      <c r="T3205" s="43">
        <f ca="1">_xll.BInterpol('Base CDI'!$H$4:$H$28,'Base CDI'!$J$4:$J$29,S3205,"Cubic","Extrapolate=Linear","MultiX=Average","Skip=True","Sort=True")</f>
        <v>13.509791756123109</v>
      </c>
      <c r="U3205" s="43">
        <f ca="1">_xll.BInterpol('Base CDI'!$H$4:$H$28,'Base CDI'!$I$4:$I$29,S3205,"Cubic","Extrapolate=Linear","MultiX=Average","Skip=True","Sort=True")</f>
        <v>13.523675573206724</v>
      </c>
    </row>
    <row r="3206" spans="16:21" x14ac:dyDescent="0.25">
      <c r="P3206" s="10">
        <v>39175</v>
      </c>
      <c r="Q3206">
        <v>16.696249999999999</v>
      </c>
      <c r="S3206" s="42">
        <f t="shared" ca="1" si="55"/>
        <v>49226</v>
      </c>
      <c r="T3206" s="43">
        <f ca="1">_xll.BInterpol('Base CDI'!$H$4:$H$28,'Base CDI'!$J$4:$J$29,S3206,"Cubic","Extrapolate=Linear","MultiX=Average","Skip=True","Sort=True")</f>
        <v>13.509795185044029</v>
      </c>
      <c r="U3206" s="43">
        <f ca="1">_xll.BInterpol('Base CDI'!$H$4:$H$28,'Base CDI'!$I$4:$I$29,S3206,"Cubic","Extrapolate=Linear","MultiX=Average","Skip=True","Sort=True")</f>
        <v>13.523693020910766</v>
      </c>
    </row>
    <row r="3207" spans="16:21" x14ac:dyDescent="0.25">
      <c r="P3207" s="10">
        <v>39176</v>
      </c>
      <c r="Q3207">
        <v>16.704149999999998</v>
      </c>
      <c r="S3207" s="42">
        <f t="shared" ca="1" si="55"/>
        <v>49227</v>
      </c>
      <c r="T3207" s="43">
        <f ca="1">_xll.BInterpol('Base CDI'!$H$4:$H$28,'Base CDI'!$J$4:$J$29,S3207,"Cubic","Extrapolate=Linear","MultiX=Average","Skip=True","Sort=True")</f>
        <v>13.509798577081648</v>
      </c>
      <c r="U3207" s="43">
        <f ca="1">_xll.BInterpol('Base CDI'!$H$4:$H$28,'Base CDI'!$I$4:$I$29,S3207,"Cubic","Extrapolate=Linear","MultiX=Average","Skip=True","Sort=True")</f>
        <v>13.523710410711427</v>
      </c>
    </row>
    <row r="3208" spans="16:21" x14ac:dyDescent="0.25">
      <c r="P3208" s="10">
        <v>39177</v>
      </c>
      <c r="Q3208">
        <v>16.712039999999998</v>
      </c>
      <c r="S3208" s="42">
        <f t="shared" ca="1" si="55"/>
        <v>49228</v>
      </c>
      <c r="T3208" s="43">
        <f ca="1">_xll.BInterpol('Base CDI'!$H$4:$H$28,'Base CDI'!$J$4:$J$29,S3208,"Cubic","Extrapolate=Linear","MultiX=Average","Skip=True","Sort=True")</f>
        <v>13.509801932706607</v>
      </c>
      <c r="U3208" s="43">
        <f ca="1">_xll.BInterpol('Base CDI'!$H$4:$H$28,'Base CDI'!$I$4:$I$29,S3208,"Cubic","Extrapolate=Linear","MultiX=Average","Skip=True","Sort=True")</f>
        <v>13.523727742956185</v>
      </c>
    </row>
    <row r="3209" spans="16:21" x14ac:dyDescent="0.25">
      <c r="P3209" s="10">
        <v>39181</v>
      </c>
      <c r="Q3209">
        <v>16.719940000000001</v>
      </c>
      <c r="S3209" s="42">
        <f t="shared" ca="1" si="55"/>
        <v>49229</v>
      </c>
      <c r="T3209" s="43">
        <f ca="1">_xll.BInterpol('Base CDI'!$H$4:$H$28,'Base CDI'!$J$4:$J$29,S3209,"Cubic","Extrapolate=Linear","MultiX=Average","Skip=True","Sort=True")</f>
        <v>13.50980525238954</v>
      </c>
      <c r="U3209" s="43">
        <f ca="1">_xll.BInterpol('Base CDI'!$H$4:$H$28,'Base CDI'!$I$4:$I$29,S3209,"Cubic","Extrapolate=Linear","MultiX=Average","Skip=True","Sort=True")</f>
        <v>13.523745017992521</v>
      </c>
    </row>
    <row r="3210" spans="16:21" x14ac:dyDescent="0.25">
      <c r="P3210" s="10">
        <v>39182</v>
      </c>
      <c r="Q3210">
        <v>16.72785</v>
      </c>
      <c r="S3210" s="42">
        <f t="shared" ca="1" si="55"/>
        <v>49230</v>
      </c>
      <c r="T3210" s="43">
        <f ca="1">_xll.BInterpol('Base CDI'!$H$4:$H$28,'Base CDI'!$J$4:$J$29,S3210,"Cubic","Extrapolate=Linear","MultiX=Average","Skip=True","Sort=True")</f>
        <v>13.509808536601088</v>
      </c>
      <c r="U3210" s="43">
        <f ca="1">_xll.BInterpol('Base CDI'!$H$4:$H$28,'Base CDI'!$I$4:$I$29,S3210,"Cubic","Extrapolate=Linear","MultiX=Average","Skip=True","Sort=True")</f>
        <v>13.523762236167915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6">S3210+1</f>
        <v>49231</v>
      </c>
      <c r="T3211" s="43">
        <f ca="1">_xll.BInterpol('Base CDI'!$H$4:$H$28,'Base CDI'!$J$4:$J$29,S3211,"Cubic","Extrapolate=Linear","MultiX=Average","Skip=True","Sort=True")</f>
        <v>13.509811785811891</v>
      </c>
      <c r="U3211" s="43">
        <f ca="1">_xll.BInterpol('Base CDI'!$H$4:$H$28,'Base CDI'!$I$4:$I$29,S3211,"Cubic","Extrapolate=Linear","MultiX=Average","Skip=True","Sort=True")</f>
        <v>13.523779397829847</v>
      </c>
    </row>
    <row r="3212" spans="16:21" x14ac:dyDescent="0.25">
      <c r="P3212" s="10">
        <v>39184</v>
      </c>
      <c r="Q3212">
        <v>16.743649999999999</v>
      </c>
      <c r="S3212" s="42">
        <f t="shared" ca="1" si="56"/>
        <v>49232</v>
      </c>
      <c r="T3212" s="43">
        <f ca="1">_xll.BInterpol('Base CDI'!$H$4:$H$28,'Base CDI'!$J$4:$J$29,S3212,"Cubic","Extrapolate=Linear","MultiX=Average","Skip=True","Sort=True")</f>
        <v>13.509815000492583</v>
      </c>
      <c r="U3212" s="43">
        <f ca="1">_xll.BInterpol('Base CDI'!$H$4:$H$28,'Base CDI'!$I$4:$I$29,S3212,"Cubic","Extrapolate=Linear","MultiX=Average","Skip=True","Sort=True")</f>
        <v>13.523796503325796</v>
      </c>
    </row>
    <row r="3213" spans="16:21" x14ac:dyDescent="0.25">
      <c r="P3213" s="10">
        <v>39185</v>
      </c>
      <c r="Q3213">
        <v>16.751550000000002</v>
      </c>
      <c r="S3213" s="42">
        <f t="shared" ca="1" si="56"/>
        <v>49233</v>
      </c>
      <c r="T3213" s="43">
        <f ca="1">_xll.BInterpol('Base CDI'!$H$4:$H$28,'Base CDI'!$J$4:$J$29,S3213,"Cubic","Extrapolate=Linear","MultiX=Average","Skip=True","Sort=True")</f>
        <v>13.509818181113808</v>
      </c>
      <c r="U3213" s="43">
        <f ca="1">_xll.BInterpol('Base CDI'!$H$4:$H$28,'Base CDI'!$I$4:$I$29,S3213,"Cubic","Extrapolate=Linear","MultiX=Average","Skip=True","Sort=True")</f>
        <v>13.523813553003246</v>
      </c>
    </row>
    <row r="3214" spans="16:21" x14ac:dyDescent="0.25">
      <c r="P3214" s="10">
        <v>39188</v>
      </c>
      <c r="Q3214">
        <v>16.759460000000001</v>
      </c>
      <c r="S3214" s="42">
        <f t="shared" ca="1" si="56"/>
        <v>49234</v>
      </c>
      <c r="T3214" s="43">
        <f ca="1">_xll.BInterpol('Base CDI'!$H$4:$H$28,'Base CDI'!$J$4:$J$29,S3214,"Cubic","Extrapolate=Linear","MultiX=Average","Skip=True","Sort=True")</f>
        <v>13.509821328146199</v>
      </c>
      <c r="U3214" s="43">
        <f ca="1">_xll.BInterpol('Base CDI'!$H$4:$H$28,'Base CDI'!$I$4:$I$29,S3214,"Cubic","Extrapolate=Linear","MultiX=Average","Skip=True","Sort=True")</f>
        <v>13.523830547209672</v>
      </c>
    </row>
    <row r="3215" spans="16:21" x14ac:dyDescent="0.25">
      <c r="P3215" s="10">
        <v>39189</v>
      </c>
      <c r="Q3215">
        <v>16.767379999999999</v>
      </c>
      <c r="S3215" s="42">
        <f t="shared" ca="1" si="56"/>
        <v>49235</v>
      </c>
      <c r="T3215" s="43">
        <f ca="1">_xll.BInterpol('Base CDI'!$H$4:$H$28,'Base CDI'!$J$4:$J$29,S3215,"Cubic","Extrapolate=Linear","MultiX=Average","Skip=True","Sort=True")</f>
        <v>13.509824442060399</v>
      </c>
      <c r="U3215" s="43">
        <f ca="1">_xll.BInterpol('Base CDI'!$H$4:$H$28,'Base CDI'!$I$4:$I$29,S3215,"Cubic","Extrapolate=Linear","MultiX=Average","Skip=True","Sort=True")</f>
        <v>13.523847486292555</v>
      </c>
    </row>
    <row r="3216" spans="16:21" x14ac:dyDescent="0.25">
      <c r="P3216" s="10">
        <v>39190</v>
      </c>
      <c r="Q3216">
        <v>16.775289999999998</v>
      </c>
      <c r="S3216" s="42">
        <f t="shared" ca="1" si="56"/>
        <v>49236</v>
      </c>
      <c r="T3216" s="43">
        <f ca="1">_xll.BInterpol('Base CDI'!$H$4:$H$28,'Base CDI'!$J$4:$J$29,S3216,"Cubic","Extrapolate=Linear","MultiX=Average","Skip=True","Sort=True")</f>
        <v>13.509827523327044</v>
      </c>
      <c r="U3216" s="43">
        <f ca="1">_xll.BInterpol('Base CDI'!$H$4:$H$28,'Base CDI'!$I$4:$I$29,S3216,"Cubic","Extrapolate=Linear","MultiX=Average","Skip=True","Sort=True")</f>
        <v>13.523864370599378</v>
      </c>
    </row>
    <row r="3217" spans="16:21" x14ac:dyDescent="0.25">
      <c r="P3217" s="10">
        <v>39191</v>
      </c>
      <c r="Q3217">
        <v>16.783190000000001</v>
      </c>
      <c r="S3217" s="42">
        <f t="shared" ca="1" si="56"/>
        <v>49237</v>
      </c>
      <c r="T3217" s="43">
        <f ca="1">_xll.BInterpol('Base CDI'!$H$4:$H$28,'Base CDI'!$J$4:$J$29,S3217,"Cubic","Extrapolate=Linear","MultiX=Average","Skip=True","Sort=True")</f>
        <v>13.509830572416773</v>
      </c>
      <c r="U3217" s="43">
        <f ca="1">_xll.BInterpol('Base CDI'!$H$4:$H$28,'Base CDI'!$I$4:$I$29,S3217,"Cubic","Extrapolate=Linear","MultiX=Average","Skip=True","Sort=True")</f>
        <v>13.52388120047762</v>
      </c>
    </row>
    <row r="3218" spans="16:21" x14ac:dyDescent="0.25">
      <c r="P3218" s="10">
        <v>39192</v>
      </c>
      <c r="Q3218">
        <v>16.790959999999998</v>
      </c>
      <c r="S3218" s="42">
        <f t="shared" ca="1" si="56"/>
        <v>49238</v>
      </c>
      <c r="T3218" s="43">
        <f ca="1">_xll.BInterpol('Base CDI'!$H$4:$H$28,'Base CDI'!$J$4:$J$29,S3218,"Cubic","Extrapolate=Linear","MultiX=Average","Skip=True","Sort=True")</f>
        <v>13.509833589800223</v>
      </c>
      <c r="U3218" s="43">
        <f ca="1">_xll.BInterpol('Base CDI'!$H$4:$H$28,'Base CDI'!$I$4:$I$29,S3218,"Cubic","Extrapolate=Linear","MultiX=Average","Skip=True","Sort=True")</f>
        <v>13.523897976274759</v>
      </c>
    </row>
    <row r="3219" spans="16:21" x14ac:dyDescent="0.25">
      <c r="P3219" s="10">
        <v>39195</v>
      </c>
      <c r="Q3219">
        <v>16.798729999999999</v>
      </c>
      <c r="S3219" s="42">
        <f t="shared" ca="1" si="56"/>
        <v>49239</v>
      </c>
      <c r="T3219" s="43">
        <f ca="1">_xll.BInterpol('Base CDI'!$H$4:$H$28,'Base CDI'!$J$4:$J$29,S3219,"Cubic","Extrapolate=Linear","MultiX=Average","Skip=True","Sort=True")</f>
        <v>13.509836575948036</v>
      </c>
      <c r="U3219" s="43">
        <f ca="1">_xll.BInterpol('Base CDI'!$H$4:$H$28,'Base CDI'!$I$4:$I$29,S3219,"Cubic","Extrapolate=Linear","MultiX=Average","Skip=True","Sort=True")</f>
        <v>13.523914698338276</v>
      </c>
    </row>
    <row r="3220" spans="16:21" x14ac:dyDescent="0.25">
      <c r="P3220" s="10">
        <v>39196</v>
      </c>
      <c r="Q3220">
        <v>16.8065</v>
      </c>
      <c r="S3220" s="42">
        <f t="shared" ca="1" si="56"/>
        <v>49240</v>
      </c>
      <c r="T3220" s="43">
        <f ca="1">_xll.BInterpol('Base CDI'!$H$4:$H$28,'Base CDI'!$J$4:$J$29,S3220,"Cubic","Extrapolate=Linear","MultiX=Average","Skip=True","Sort=True")</f>
        <v>13.509839531330847</v>
      </c>
      <c r="U3220" s="43">
        <f ca="1">_xll.BInterpol('Base CDI'!$H$4:$H$28,'Base CDI'!$I$4:$I$29,S3220,"Cubic","Extrapolate=Linear","MultiX=Average","Skip=True","Sort=True")</f>
        <v>13.523931367015651</v>
      </c>
    </row>
    <row r="3221" spans="16:21" x14ac:dyDescent="0.25">
      <c r="P3221" s="10">
        <v>39197</v>
      </c>
      <c r="Q3221">
        <v>16.814260000000001</v>
      </c>
      <c r="S3221" s="42">
        <f t="shared" ca="1" si="56"/>
        <v>49241</v>
      </c>
      <c r="T3221" s="43">
        <f ca="1">_xll.BInterpol('Base CDI'!$H$4:$H$28,'Base CDI'!$J$4:$J$29,S3221,"Cubic","Extrapolate=Linear","MultiX=Average","Skip=True","Sort=True")</f>
        <v>13.509842456419298</v>
      </c>
      <c r="U3221" s="43">
        <f ca="1">_xll.BInterpol('Base CDI'!$H$4:$H$28,'Base CDI'!$I$4:$I$29,S3221,"Cubic","Extrapolate=Linear","MultiX=Average","Skip=True","Sort=True")</f>
        <v>13.523947982654365</v>
      </c>
    </row>
    <row r="3222" spans="16:21" x14ac:dyDescent="0.25">
      <c r="P3222" s="10">
        <v>39198</v>
      </c>
      <c r="Q3222">
        <v>16.822019999999998</v>
      </c>
      <c r="S3222" s="42">
        <f t="shared" ca="1" si="56"/>
        <v>49242</v>
      </c>
      <c r="T3222" s="43">
        <f ca="1">_xll.BInterpol('Base CDI'!$H$4:$H$28,'Base CDI'!$J$4:$J$29,S3222,"Cubic","Extrapolate=Linear","MultiX=Average","Skip=True","Sort=True")</f>
        <v>13.509845351684024</v>
      </c>
      <c r="U3222" s="43">
        <f ca="1">_xll.BInterpol('Base CDI'!$H$4:$H$28,'Base CDI'!$I$4:$I$29,S3222,"Cubic","Extrapolate=Linear","MultiX=Average","Skip=True","Sort=True")</f>
        <v>13.523964545601897</v>
      </c>
    </row>
    <row r="3223" spans="16:21" x14ac:dyDescent="0.25">
      <c r="P3223" s="10">
        <v>39199</v>
      </c>
      <c r="Q3223">
        <v>16.829789999999999</v>
      </c>
      <c r="S3223" s="42">
        <f t="shared" ca="1" si="56"/>
        <v>49243</v>
      </c>
      <c r="T3223" s="43">
        <f ca="1">_xll.BInterpol('Base CDI'!$H$4:$H$28,'Base CDI'!$J$4:$J$29,S3223,"Cubic","Extrapolate=Linear","MultiX=Average","Skip=True","Sort=True")</f>
        <v>13.509848217595664</v>
      </c>
      <c r="U3223" s="43">
        <f ca="1">_xll.BInterpol('Base CDI'!$H$4:$H$28,'Base CDI'!$I$4:$I$29,S3223,"Cubic","Extrapolate=Linear","MultiX=Average","Skip=True","Sort=True")</f>
        <v>13.523981056205729</v>
      </c>
    </row>
    <row r="3224" spans="16:21" x14ac:dyDescent="0.25">
      <c r="P3224" s="10">
        <v>39202</v>
      </c>
      <c r="Q3224">
        <v>16.83755</v>
      </c>
      <c r="S3224" s="42">
        <f t="shared" ca="1" si="56"/>
        <v>49244</v>
      </c>
      <c r="T3224" s="43">
        <f ca="1">_xll.BInterpol('Base CDI'!$H$4:$H$28,'Base CDI'!$J$4:$J$29,S3224,"Cubic","Extrapolate=Linear","MultiX=Average","Skip=True","Sort=True")</f>
        <v>13.509851054624859</v>
      </c>
      <c r="U3224" s="43">
        <f ca="1">_xll.BInterpol('Base CDI'!$H$4:$H$28,'Base CDI'!$I$4:$I$29,S3224,"Cubic","Extrapolate=Linear","MultiX=Average","Skip=True","Sort=True")</f>
        <v>13.523997514813338</v>
      </c>
    </row>
    <row r="3225" spans="16:21" x14ac:dyDescent="0.25">
      <c r="P3225" s="10">
        <v>39204</v>
      </c>
      <c r="Q3225">
        <v>16.845320000000001</v>
      </c>
      <c r="S3225" s="42">
        <f t="shared" ca="1" si="56"/>
        <v>49245</v>
      </c>
      <c r="T3225" s="43">
        <f ca="1">_xll.BInterpol('Base CDI'!$H$4:$H$28,'Base CDI'!$J$4:$J$29,S3225,"Cubic","Extrapolate=Linear","MultiX=Average","Skip=True","Sort=True")</f>
        <v>13.509853863242245</v>
      </c>
      <c r="U3225" s="43">
        <f ca="1">_xll.BInterpol('Base CDI'!$H$4:$H$28,'Base CDI'!$I$4:$I$29,S3225,"Cubic","Extrapolate=Linear","MultiX=Average","Skip=True","Sort=True")</f>
        <v>13.524013921772207</v>
      </c>
    </row>
    <row r="3226" spans="16:21" x14ac:dyDescent="0.25">
      <c r="P3226" s="10">
        <v>39205</v>
      </c>
      <c r="Q3226">
        <v>16.853100000000001</v>
      </c>
      <c r="S3226" s="42">
        <f t="shared" ca="1" si="56"/>
        <v>49246</v>
      </c>
      <c r="T3226" s="43">
        <f ca="1">_xll.BInterpol('Base CDI'!$H$4:$H$28,'Base CDI'!$J$4:$J$29,S3226,"Cubic","Extrapolate=Linear","MultiX=Average","Skip=True","Sort=True")</f>
        <v>13.509856643918463</v>
      </c>
      <c r="U3226" s="43">
        <f ca="1">_xll.BInterpol('Base CDI'!$H$4:$H$28,'Base CDI'!$I$4:$I$29,S3226,"Cubic","Extrapolate=Linear","MultiX=Average","Skip=True","Sort=True")</f>
        <v>13.524030277429814</v>
      </c>
    </row>
    <row r="3227" spans="16:21" x14ac:dyDescent="0.25">
      <c r="P3227" s="10">
        <v>39206</v>
      </c>
      <c r="Q3227">
        <v>16.860880000000002</v>
      </c>
      <c r="S3227" s="42">
        <f t="shared" ca="1" si="56"/>
        <v>49247</v>
      </c>
      <c r="T3227" s="43">
        <f ca="1">_xll.BInterpol('Base CDI'!$H$4:$H$28,'Base CDI'!$J$4:$J$29,S3227,"Cubic","Extrapolate=Linear","MultiX=Average","Skip=True","Sort=True")</f>
        <v>13.509859397124149</v>
      </c>
      <c r="U3227" s="43">
        <f ca="1">_xll.BInterpol('Base CDI'!$H$4:$H$28,'Base CDI'!$I$4:$I$29,S3227,"Cubic","Extrapolate=Linear","MultiX=Average","Skip=True","Sort=True")</f>
        <v>13.524046582133639</v>
      </c>
    </row>
    <row r="3228" spans="16:21" x14ac:dyDescent="0.25">
      <c r="P3228" s="10">
        <v>39209</v>
      </c>
      <c r="Q3228">
        <v>16.868659999999998</v>
      </c>
      <c r="S3228" s="42">
        <f t="shared" ca="1" si="56"/>
        <v>49248</v>
      </c>
      <c r="T3228" s="43">
        <f ca="1">_xll.BInterpol('Base CDI'!$H$4:$H$28,'Base CDI'!$J$4:$J$29,S3228,"Cubic","Extrapolate=Linear","MultiX=Average","Skip=True","Sort=True")</f>
        <v>13.509862123329942</v>
      </c>
      <c r="U3228" s="43">
        <f ca="1">_xll.BInterpol('Base CDI'!$H$4:$H$28,'Base CDI'!$I$4:$I$29,S3228,"Cubic","Extrapolate=Linear","MultiX=Average","Skip=True","Sort=True")</f>
        <v>13.524062836231163</v>
      </c>
    </row>
    <row r="3229" spans="16:21" x14ac:dyDescent="0.25">
      <c r="P3229" s="10">
        <v>39210</v>
      </c>
      <c r="Q3229">
        <v>16.876460000000002</v>
      </c>
      <c r="S3229" s="42">
        <f t="shared" ca="1" si="56"/>
        <v>49249</v>
      </c>
      <c r="T3229" s="43">
        <f ca="1">_xll.BInterpol('Base CDI'!$H$4:$H$28,'Base CDI'!$J$4:$J$29,S3229,"Cubic","Extrapolate=Linear","MultiX=Average","Skip=True","Sort=True")</f>
        <v>13.509864823006481</v>
      </c>
      <c r="U3229" s="43">
        <f ca="1">_xll.BInterpol('Base CDI'!$H$4:$H$28,'Base CDI'!$I$4:$I$29,S3229,"Cubic","Extrapolate=Linear","MultiX=Average","Skip=True","Sort=True")</f>
        <v>13.524079040069866</v>
      </c>
    </row>
    <row r="3230" spans="16:21" x14ac:dyDescent="0.25">
      <c r="P3230" s="10">
        <v>39211</v>
      </c>
      <c r="Q3230">
        <v>16.884270000000001</v>
      </c>
      <c r="S3230" s="42">
        <f t="shared" ca="1" si="56"/>
        <v>49250</v>
      </c>
      <c r="T3230" s="43">
        <f ca="1">_xll.BInterpol('Base CDI'!$H$4:$H$28,'Base CDI'!$J$4:$J$29,S3230,"Cubic","Extrapolate=Linear","MultiX=Average","Skip=True","Sort=True")</f>
        <v>13.509867496624404</v>
      </c>
      <c r="U3230" s="43">
        <f ca="1">_xll.BInterpol('Base CDI'!$H$4:$H$28,'Base CDI'!$I$4:$I$29,S3230,"Cubic","Extrapolate=Linear","MultiX=Average","Skip=True","Sort=True")</f>
        <v>13.524095193997228</v>
      </c>
    </row>
    <row r="3231" spans="16:21" x14ac:dyDescent="0.25">
      <c r="P3231" s="10">
        <v>39212</v>
      </c>
      <c r="Q3231">
        <v>16.89207</v>
      </c>
      <c r="S3231" s="42">
        <f t="shared" ca="1" si="56"/>
        <v>49251</v>
      </c>
      <c r="T3231" s="43">
        <f ca="1">_xll.BInterpol('Base CDI'!$H$4:$H$28,'Base CDI'!$J$4:$J$29,S3231,"Cubic","Extrapolate=Linear","MultiX=Average","Skip=True","Sort=True")</f>
        <v>13.50987014465435</v>
      </c>
      <c r="U3231" s="43">
        <f ca="1">_xll.BInterpol('Base CDI'!$H$4:$H$28,'Base CDI'!$I$4:$I$29,S3231,"Cubic","Extrapolate=Linear","MultiX=Average","Skip=True","Sort=True")</f>
        <v>13.524111298360729</v>
      </c>
    </row>
    <row r="3232" spans="16:21" x14ac:dyDescent="0.25">
      <c r="P3232" s="10">
        <v>39213</v>
      </c>
      <c r="Q3232">
        <v>16.89988</v>
      </c>
      <c r="S3232" s="42">
        <f t="shared" ca="1" si="56"/>
        <v>49252</v>
      </c>
      <c r="T3232" s="43">
        <f ca="1">_xll.BInterpol('Base CDI'!$H$4:$H$28,'Base CDI'!$J$4:$J$29,S3232,"Cubic","Extrapolate=Linear","MultiX=Average","Skip=True","Sort=True")</f>
        <v>13.509872767566957</v>
      </c>
      <c r="U3232" s="43">
        <f ca="1">_xll.BInterpol('Base CDI'!$H$4:$H$28,'Base CDI'!$I$4:$I$29,S3232,"Cubic","Extrapolate=Linear","MultiX=Average","Skip=True","Sort=True")</f>
        <v>13.524127353507849</v>
      </c>
    </row>
    <row r="3233" spans="16:21" x14ac:dyDescent="0.25">
      <c r="P3233" s="10">
        <v>39216</v>
      </c>
      <c r="Q3233">
        <v>16.907699999999998</v>
      </c>
      <c r="S3233" s="42">
        <f t="shared" ca="1" si="56"/>
        <v>49253</v>
      </c>
      <c r="T3233" s="43">
        <f ca="1">_xll.BInterpol('Base CDI'!$H$4:$H$28,'Base CDI'!$J$4:$J$29,S3233,"Cubic","Extrapolate=Linear","MultiX=Average","Skip=True","Sort=True")</f>
        <v>13.509875365832864</v>
      </c>
      <c r="U3233" s="43">
        <f ca="1">_xll.BInterpol('Base CDI'!$H$4:$H$28,'Base CDI'!$I$4:$I$29,S3233,"Cubic","Extrapolate=Linear","MultiX=Average","Skip=True","Sort=True")</f>
        <v>13.524143359786066</v>
      </c>
    </row>
    <row r="3234" spans="16:21" x14ac:dyDescent="0.25">
      <c r="P3234" s="10">
        <v>39217</v>
      </c>
      <c r="Q3234">
        <v>16.915520000000001</v>
      </c>
      <c r="S3234" s="42">
        <f t="shared" ca="1" si="56"/>
        <v>49254</v>
      </c>
      <c r="T3234" s="43">
        <f ca="1">_xll.BInterpol('Base CDI'!$H$4:$H$28,'Base CDI'!$J$4:$J$29,S3234,"Cubic","Extrapolate=Linear","MultiX=Average","Skip=True","Sort=True")</f>
        <v>13.509877939922708</v>
      </c>
      <c r="U3234" s="43">
        <f ca="1">_xll.BInterpol('Base CDI'!$H$4:$H$28,'Base CDI'!$I$4:$I$29,S3234,"Cubic","Extrapolate=Linear","MultiX=Average","Skip=True","Sort=True")</f>
        <v>13.524159317542864</v>
      </c>
    </row>
    <row r="3235" spans="16:21" x14ac:dyDescent="0.25">
      <c r="P3235" s="10">
        <v>39218</v>
      </c>
      <c r="Q3235">
        <v>16.92333</v>
      </c>
      <c r="S3235" s="42">
        <f t="shared" ca="1" si="56"/>
        <v>49255</v>
      </c>
      <c r="T3235" s="43">
        <f ca="1">_xll.BInterpol('Base CDI'!$H$4:$H$28,'Base CDI'!$J$4:$J$29,S3235,"Cubic","Extrapolate=Linear","MultiX=Average","Skip=True","Sort=True")</f>
        <v>13.509880490307131</v>
      </c>
      <c r="U3235" s="43">
        <f ca="1">_xll.BInterpol('Base CDI'!$H$4:$H$28,'Base CDI'!$I$4:$I$29,S3235,"Cubic","Extrapolate=Linear","MultiX=Average","Skip=True","Sort=True")</f>
        <v>13.524175227125721</v>
      </c>
    </row>
    <row r="3236" spans="16:21" x14ac:dyDescent="0.25">
      <c r="P3236" s="10">
        <v>39219</v>
      </c>
      <c r="Q3236">
        <v>16.931149999999999</v>
      </c>
      <c r="S3236" s="42">
        <f t="shared" ca="1" si="56"/>
        <v>49256</v>
      </c>
      <c r="T3236" s="43">
        <f ca="1">_xll.BInterpol('Base CDI'!$H$4:$H$28,'Base CDI'!$J$4:$J$29,S3236,"Cubic","Extrapolate=Linear","MultiX=Average","Skip=True","Sort=True")</f>
        <v>13.509883017456767</v>
      </c>
      <c r="U3236" s="43">
        <f ca="1">_xll.BInterpol('Base CDI'!$H$4:$H$28,'Base CDI'!$I$4:$I$29,S3236,"Cubic","Extrapolate=Linear","MultiX=Average","Skip=True","Sort=True")</f>
        <v>13.524191088882116</v>
      </c>
    </row>
    <row r="3237" spans="16:21" x14ac:dyDescent="0.25">
      <c r="P3237" s="10">
        <v>39220</v>
      </c>
      <c r="Q3237">
        <v>16.938980000000001</v>
      </c>
      <c r="S3237" s="42">
        <f t="shared" ca="1" si="56"/>
        <v>49257</v>
      </c>
      <c r="T3237" s="43">
        <f ca="1">_xll.BInterpol('Base CDI'!$H$4:$H$28,'Base CDI'!$J$4:$J$29,S3237,"Cubic","Extrapolate=Linear","MultiX=Average","Skip=True","Sort=True")</f>
        <v>13.509885521842257</v>
      </c>
      <c r="U3237" s="43">
        <f ca="1">_xll.BInterpol('Base CDI'!$H$4:$H$28,'Base CDI'!$I$4:$I$29,S3237,"Cubic","Extrapolate=Linear","MultiX=Average","Skip=True","Sort=True")</f>
        <v>13.524206903159531</v>
      </c>
    </row>
    <row r="3238" spans="16:21" x14ac:dyDescent="0.25">
      <c r="P3238" s="10">
        <v>39223</v>
      </c>
      <c r="Q3238">
        <v>16.946809999999999</v>
      </c>
      <c r="S3238" s="42">
        <f t="shared" ca="1" si="56"/>
        <v>49258</v>
      </c>
      <c r="T3238" s="43">
        <f ca="1">_xll.BInterpol('Base CDI'!$H$4:$H$28,'Base CDI'!$J$4:$J$29,S3238,"Cubic","Extrapolate=Linear","MultiX=Average","Skip=True","Sort=True")</f>
        <v>13.50988800393424</v>
      </c>
      <c r="U3238" s="43">
        <f ca="1">_xll.BInterpol('Base CDI'!$H$4:$H$28,'Base CDI'!$I$4:$I$29,S3238,"Cubic","Extrapolate=Linear","MultiX=Average","Skip=True","Sort=True")</f>
        <v>13.524222670305445</v>
      </c>
    </row>
    <row r="3239" spans="16:21" x14ac:dyDescent="0.25">
      <c r="P3239" s="10">
        <v>39224</v>
      </c>
      <c r="Q3239">
        <v>16.954650000000001</v>
      </c>
      <c r="S3239" s="42">
        <f t="shared" ca="1" si="56"/>
        <v>49259</v>
      </c>
      <c r="T3239" s="43">
        <f ca="1">_xll.BInterpol('Base CDI'!$H$4:$H$28,'Base CDI'!$J$4:$J$29,S3239,"Cubic","Extrapolate=Linear","MultiX=Average","Skip=True","Sort=True")</f>
        <v>13.509890464203353</v>
      </c>
      <c r="U3239" s="43">
        <f ca="1">_xll.BInterpol('Base CDI'!$H$4:$H$28,'Base CDI'!$I$4:$I$29,S3239,"Cubic","Extrapolate=Linear","MultiX=Average","Skip=True","Sort=True")</f>
        <v>13.524238390667337</v>
      </c>
    </row>
    <row r="3240" spans="16:21" x14ac:dyDescent="0.25">
      <c r="P3240" s="10">
        <v>39225</v>
      </c>
      <c r="Q3240">
        <v>16.962479999999999</v>
      </c>
      <c r="S3240" s="42">
        <f t="shared" ca="1" si="56"/>
        <v>49260</v>
      </c>
      <c r="T3240" s="43">
        <f ca="1">_xll.BInterpol('Base CDI'!$H$4:$H$28,'Base CDI'!$J$4:$J$29,S3240,"Cubic","Extrapolate=Linear","MultiX=Average","Skip=True","Sort=True")</f>
        <v>13.509892903120235</v>
      </c>
      <c r="U3240" s="43">
        <f ca="1">_xll.BInterpol('Base CDI'!$H$4:$H$28,'Base CDI'!$I$4:$I$29,S3240,"Cubic","Extrapolate=Linear","MultiX=Average","Skip=True","Sort=True")</f>
        <v>13.524254064592689</v>
      </c>
    </row>
    <row r="3241" spans="16:21" x14ac:dyDescent="0.25">
      <c r="P3241" s="10">
        <v>39226</v>
      </c>
      <c r="Q3241">
        <v>16.970320000000001</v>
      </c>
      <c r="S3241" s="42">
        <f t="shared" ca="1" si="56"/>
        <v>49261</v>
      </c>
      <c r="T3241" s="43">
        <f ca="1">_xll.BInterpol('Base CDI'!$H$4:$H$28,'Base CDI'!$J$4:$J$29,S3241,"Cubic","Extrapolate=Linear","MultiX=Average","Skip=True","Sort=True")</f>
        <v>13.509895321155525</v>
      </c>
      <c r="U3241" s="43">
        <f ca="1">_xll.BInterpol('Base CDI'!$H$4:$H$28,'Base CDI'!$I$4:$I$29,S3241,"Cubic","Extrapolate=Linear","MultiX=Average","Skip=True","Sort=True")</f>
        <v>13.52426969242898</v>
      </c>
    </row>
    <row r="3242" spans="16:21" x14ac:dyDescent="0.25">
      <c r="P3242" s="10">
        <v>39227</v>
      </c>
      <c r="Q3242">
        <v>16.978159999999999</v>
      </c>
      <c r="S3242" s="42">
        <f t="shared" ca="1" si="56"/>
        <v>49262</v>
      </c>
      <c r="T3242" s="43">
        <f ca="1">_xll.BInterpol('Base CDI'!$H$4:$H$28,'Base CDI'!$J$4:$J$29,S3242,"Cubic","Extrapolate=Linear","MultiX=Average","Skip=True","Sort=True")</f>
        <v>13.509897718779861</v>
      </c>
      <c r="U3242" s="43">
        <f ca="1">_xll.BInterpol('Base CDI'!$H$4:$H$28,'Base CDI'!$I$4:$I$29,S3242,"Cubic","Extrapolate=Linear","MultiX=Average","Skip=True","Sort=True")</f>
        <v>13.52428527452369</v>
      </c>
    </row>
    <row r="3243" spans="16:21" x14ac:dyDescent="0.25">
      <c r="P3243" s="10">
        <v>39230</v>
      </c>
      <c r="Q3243">
        <v>16.98601</v>
      </c>
      <c r="S3243" s="42">
        <f t="shared" ca="1" si="56"/>
        <v>49263</v>
      </c>
      <c r="T3243" s="43">
        <f ca="1">_xll.BInterpol('Base CDI'!$H$4:$H$28,'Base CDI'!$J$4:$J$29,S3243,"Cubic","Extrapolate=Linear","MultiX=Average","Skip=True","Sort=True")</f>
        <v>13.509900096463882</v>
      </c>
      <c r="U3243" s="43">
        <f ca="1">_xll.BInterpol('Base CDI'!$H$4:$H$28,'Base CDI'!$I$4:$I$29,S3243,"Cubic","Extrapolate=Linear","MultiX=Average","Skip=True","Sort=True")</f>
        <v>13.5243008112243</v>
      </c>
    </row>
    <row r="3244" spans="16:21" x14ac:dyDescent="0.25">
      <c r="P3244" s="10">
        <v>39231</v>
      </c>
      <c r="Q3244">
        <v>16.993880000000001</v>
      </c>
      <c r="S3244" s="42">
        <f t="shared" ca="1" si="56"/>
        <v>49264</v>
      </c>
      <c r="T3244" s="43">
        <f ca="1">_xll.BInterpol('Base CDI'!$H$4:$H$28,'Base CDI'!$J$4:$J$29,S3244,"Cubic","Extrapolate=Linear","MultiX=Average","Skip=True","Sort=True")</f>
        <v>13.509902454678224</v>
      </c>
      <c r="U3244" s="43">
        <f ca="1">_xll.BInterpol('Base CDI'!$H$4:$H$28,'Base CDI'!$I$4:$I$29,S3244,"Cubic","Extrapolate=Linear","MultiX=Average","Skip=True","Sort=True")</f>
        <v>13.524316302878288</v>
      </c>
    </row>
    <row r="3245" spans="16:21" x14ac:dyDescent="0.25">
      <c r="P3245" s="10">
        <v>39232</v>
      </c>
      <c r="Q3245">
        <v>17.001750000000001</v>
      </c>
      <c r="S3245" s="42">
        <f t="shared" ca="1" si="56"/>
        <v>49265</v>
      </c>
      <c r="T3245" s="43">
        <f ca="1">_xll.BInterpol('Base CDI'!$H$4:$H$28,'Base CDI'!$J$4:$J$29,S3245,"Cubic","Extrapolate=Linear","MultiX=Average","Skip=True","Sort=True")</f>
        <v>13.509904793893529</v>
      </c>
      <c r="U3245" s="43">
        <f ca="1">_xll.BInterpol('Base CDI'!$H$4:$H$28,'Base CDI'!$I$4:$I$29,S3245,"Cubic","Extrapolate=Linear","MultiX=Average","Skip=True","Sort=True")</f>
        <v>13.524331749833138</v>
      </c>
    </row>
    <row r="3246" spans="16:21" x14ac:dyDescent="0.25">
      <c r="P3246" s="10">
        <v>39233</v>
      </c>
      <c r="Q3246">
        <v>17.009620000000002</v>
      </c>
      <c r="S3246" s="42">
        <f t="shared" ca="1" si="56"/>
        <v>49266</v>
      </c>
      <c r="T3246" s="43">
        <f ca="1">_xll.BInterpol('Base CDI'!$H$4:$H$28,'Base CDI'!$J$4:$J$29,S3246,"Cubic","Extrapolate=Linear","MultiX=Average","Skip=True","Sort=True")</f>
        <v>13.509907114580434</v>
      </c>
      <c r="U3246" s="43">
        <f ca="1">_xll.BInterpol('Base CDI'!$H$4:$H$28,'Base CDI'!$I$4:$I$29,S3246,"Cubic","Extrapolate=Linear","MultiX=Average","Skip=True","Sort=True")</f>
        <v>13.524347152436325</v>
      </c>
    </row>
    <row r="3247" spans="16:21" x14ac:dyDescent="0.25">
      <c r="P3247" s="10">
        <v>39234</v>
      </c>
      <c r="Q3247">
        <v>17.017499999999998</v>
      </c>
      <c r="S3247" s="42">
        <f t="shared" ca="1" si="56"/>
        <v>49267</v>
      </c>
      <c r="T3247" s="43">
        <f ca="1">_xll.BInterpol('Base CDI'!$H$4:$H$28,'Base CDI'!$J$4:$J$29,S3247,"Cubic","Extrapolate=Linear","MultiX=Average","Skip=True","Sort=True")</f>
        <v>13.509909417209577</v>
      </c>
      <c r="U3247" s="43">
        <f ca="1">_xll.BInterpol('Base CDI'!$H$4:$H$28,'Base CDI'!$I$4:$I$29,S3247,"Cubic","Extrapolate=Linear","MultiX=Average","Skip=True","Sort=True")</f>
        <v>13.524362511035333</v>
      </c>
    </row>
    <row r="3248" spans="16:21" x14ac:dyDescent="0.25">
      <c r="P3248" s="10">
        <v>39237</v>
      </c>
      <c r="Q3248">
        <v>17.025390000000002</v>
      </c>
      <c r="S3248" s="42">
        <f t="shared" ca="1" si="56"/>
        <v>49268</v>
      </c>
      <c r="T3248" s="43">
        <f ca="1">_xll.BInterpol('Base CDI'!$H$4:$H$28,'Base CDI'!$J$4:$J$29,S3248,"Cubic","Extrapolate=Linear","MultiX=Average","Skip=True","Sort=True")</f>
        <v>13.509911702251598</v>
      </c>
      <c r="U3248" s="43">
        <f ca="1">_xll.BInterpol('Base CDI'!$H$4:$H$28,'Base CDI'!$I$4:$I$29,S3248,"Cubic","Extrapolate=Linear","MultiX=Average","Skip=True","Sort=True")</f>
        <v>13.524377825977639</v>
      </c>
    </row>
    <row r="3249" spans="16:21" x14ac:dyDescent="0.25">
      <c r="P3249" s="10">
        <v>39238</v>
      </c>
      <c r="Q3249">
        <v>17.033290000000001</v>
      </c>
      <c r="S3249" s="42">
        <f t="shared" ca="1" si="56"/>
        <v>49269</v>
      </c>
      <c r="T3249" s="43">
        <f ca="1">_xll.BInterpol('Base CDI'!$H$4:$H$28,'Base CDI'!$J$4:$J$29,S3249,"Cubic","Extrapolate=Linear","MultiX=Average","Skip=True","Sort=True")</f>
        <v>13.509913970177132</v>
      </c>
      <c r="U3249" s="43">
        <f ca="1">_xll.BInterpol('Base CDI'!$H$4:$H$28,'Base CDI'!$I$4:$I$29,S3249,"Cubic","Extrapolate=Linear","MultiX=Average","Skip=True","Sort=True")</f>
        <v>13.524393097610726</v>
      </c>
    </row>
    <row r="3250" spans="16:21" x14ac:dyDescent="0.25">
      <c r="P3250" s="10">
        <v>39239</v>
      </c>
      <c r="Q3250">
        <v>17.04119</v>
      </c>
      <c r="S3250" s="42">
        <f t="shared" ca="1" si="56"/>
        <v>49270</v>
      </c>
      <c r="T3250" s="43">
        <f ca="1">_xll.BInterpol('Base CDI'!$H$4:$H$28,'Base CDI'!$J$4:$J$29,S3250,"Cubic","Extrapolate=Linear","MultiX=Average","Skip=True","Sort=True")</f>
        <v>13.509916221456821</v>
      </c>
      <c r="U3250" s="43">
        <f ca="1">_xll.BInterpol('Base CDI'!$H$4:$H$28,'Base CDI'!$I$4:$I$29,S3250,"Cubic","Extrapolate=Linear","MultiX=Average","Skip=True","Sort=True")</f>
        <v>13.524408326282073</v>
      </c>
    </row>
    <row r="3251" spans="16:21" x14ac:dyDescent="0.25">
      <c r="P3251" s="10">
        <v>39241</v>
      </c>
      <c r="Q3251">
        <v>17.04909</v>
      </c>
      <c r="S3251" s="42">
        <f t="shared" ca="1" si="56"/>
        <v>49271</v>
      </c>
      <c r="T3251" s="43">
        <f ca="1">_xll.BInterpol('Base CDI'!$H$4:$H$28,'Base CDI'!$J$4:$J$29,S3251,"Cubic","Extrapolate=Linear","MultiX=Average","Skip=True","Sort=True")</f>
        <v>13.509918456561303</v>
      </c>
      <c r="U3251" s="43">
        <f ca="1">_xll.BInterpol('Base CDI'!$H$4:$H$28,'Base CDI'!$I$4:$I$29,S3251,"Cubic","Extrapolate=Linear","MultiX=Average","Skip=True","Sort=True")</f>
        <v>13.524423512339158</v>
      </c>
    </row>
    <row r="3252" spans="16:21" x14ac:dyDescent="0.25">
      <c r="P3252" s="10">
        <v>39244</v>
      </c>
      <c r="Q3252">
        <v>17.05668</v>
      </c>
      <c r="S3252" s="42">
        <f t="shared" ca="1" si="56"/>
        <v>49272</v>
      </c>
      <c r="T3252" s="43">
        <f ca="1">_xll.BInterpol('Base CDI'!$H$4:$H$28,'Base CDI'!$J$4:$J$29,S3252,"Cubic","Extrapolate=Linear","MultiX=Average","Skip=True","Sort=True")</f>
        <v>13.509920675961215</v>
      </c>
      <c r="U3252" s="43">
        <f ca="1">_xll.BInterpol('Base CDI'!$H$4:$H$28,'Base CDI'!$I$4:$I$29,S3252,"Cubic","Extrapolate=Linear","MultiX=Average","Skip=True","Sort=True")</f>
        <v>13.524438656129465</v>
      </c>
    </row>
    <row r="3253" spans="16:21" x14ac:dyDescent="0.25">
      <c r="P3253" s="10">
        <v>39245</v>
      </c>
      <c r="Q3253">
        <v>17.06428</v>
      </c>
      <c r="S3253" s="42">
        <f t="shared" ca="1" si="56"/>
        <v>49273</v>
      </c>
      <c r="T3253" s="43">
        <f ca="1">_xll.BInterpol('Base CDI'!$H$4:$H$28,'Base CDI'!$J$4:$J$29,S3253,"Cubic","Extrapolate=Linear","MultiX=Average","Skip=True","Sort=True")</f>
        <v>13.509922880127197</v>
      </c>
      <c r="U3253" s="43">
        <f ca="1">_xll.BInterpol('Base CDI'!$H$4:$H$28,'Base CDI'!$I$4:$I$29,S3253,"Cubic","Extrapolate=Linear","MultiX=Average","Skip=True","Sort=True")</f>
        <v>13.524453758000471</v>
      </c>
    </row>
    <row r="3254" spans="16:21" x14ac:dyDescent="0.25">
      <c r="P3254" s="10">
        <v>39246</v>
      </c>
      <c r="Q3254">
        <v>17.07188</v>
      </c>
      <c r="S3254" s="42">
        <f t="shared" ca="1" si="56"/>
        <v>49274</v>
      </c>
      <c r="T3254" s="43">
        <f ca="1">_xll.BInterpol('Base CDI'!$H$4:$H$28,'Base CDI'!$J$4:$J$29,S3254,"Cubic","Extrapolate=Linear","MultiX=Average","Skip=True","Sort=True")</f>
        <v>13.509925069529887</v>
      </c>
      <c r="U3254" s="43">
        <f ca="1">_xll.BInterpol('Base CDI'!$H$4:$H$28,'Base CDI'!$I$4:$I$29,S3254,"Cubic","Extrapolate=Linear","MultiX=Average","Skip=True","Sort=True")</f>
        <v>13.524468818299654</v>
      </c>
    </row>
    <row r="3255" spans="16:21" x14ac:dyDescent="0.25">
      <c r="P3255" s="10">
        <v>39247</v>
      </c>
      <c r="Q3255">
        <v>17.07948</v>
      </c>
      <c r="S3255" s="42">
        <f t="shared" ca="1" si="56"/>
        <v>49275</v>
      </c>
      <c r="T3255" s="43">
        <f ca="1">_xll.BInterpol('Base CDI'!$H$4:$H$28,'Base CDI'!$J$4:$J$29,S3255,"Cubic","Extrapolate=Linear","MultiX=Average","Skip=True","Sort=True")</f>
        <v>13.509927244639922</v>
      </c>
      <c r="U3255" s="43">
        <f ca="1">_xll.BInterpol('Base CDI'!$H$4:$H$28,'Base CDI'!$I$4:$I$29,S3255,"Cubic","Extrapolate=Linear","MultiX=Average","Skip=True","Sort=True")</f>
        <v>13.5244838373745</v>
      </c>
    </row>
    <row r="3256" spans="16:21" x14ac:dyDescent="0.25">
      <c r="P3256" s="10">
        <v>39248</v>
      </c>
      <c r="Q3256">
        <v>17.08708</v>
      </c>
      <c r="S3256" s="42">
        <f t="shared" ca="1" si="56"/>
        <v>49276</v>
      </c>
      <c r="T3256" s="43">
        <f ca="1">_xll.BInterpol('Base CDI'!$H$4:$H$28,'Base CDI'!$J$4:$J$29,S3256,"Cubic","Extrapolate=Linear","MultiX=Average","Skip=True","Sort=True")</f>
        <v>13.509929405927943</v>
      </c>
      <c r="U3256" s="43">
        <f ca="1">_xll.BInterpol('Base CDI'!$H$4:$H$28,'Base CDI'!$I$4:$I$29,S3256,"Cubic","Extrapolate=Linear","MultiX=Average","Skip=True","Sort=True")</f>
        <v>13.524498815572485</v>
      </c>
    </row>
    <row r="3257" spans="16:21" x14ac:dyDescent="0.25">
      <c r="P3257" s="10">
        <v>39251</v>
      </c>
      <c r="Q3257">
        <v>17.09468</v>
      </c>
      <c r="S3257" s="42">
        <f t="shared" ca="1" si="56"/>
        <v>49277</v>
      </c>
      <c r="T3257" s="43">
        <f ca="1">_xll.BInterpol('Base CDI'!$H$4:$H$28,'Base CDI'!$J$4:$J$29,S3257,"Cubic","Extrapolate=Linear","MultiX=Average","Skip=True","Sort=True")</f>
        <v>13.509931553864586</v>
      </c>
      <c r="U3257" s="43">
        <f ca="1">_xll.BInterpol('Base CDI'!$H$4:$H$28,'Base CDI'!$I$4:$I$29,S3257,"Cubic","Extrapolate=Linear","MultiX=Average","Skip=True","Sort=True")</f>
        <v>13.52451375324109</v>
      </c>
    </row>
    <row r="3258" spans="16:21" x14ac:dyDescent="0.25">
      <c r="P3258" s="10">
        <v>39252</v>
      </c>
      <c r="Q3258">
        <v>17.10229</v>
      </c>
      <c r="S3258" s="42">
        <f t="shared" ca="1" si="56"/>
        <v>49278</v>
      </c>
      <c r="T3258" s="43">
        <f ca="1">_xll.BInterpol('Base CDI'!$H$4:$H$28,'Base CDI'!$J$4:$J$29,S3258,"Cubic","Extrapolate=Linear","MultiX=Average","Skip=True","Sort=True")</f>
        <v>13.509933688920491</v>
      </c>
      <c r="U3258" s="43">
        <f ca="1">_xll.BInterpol('Base CDI'!$H$4:$H$28,'Base CDI'!$I$4:$I$29,S3258,"Cubic","Extrapolate=Linear","MultiX=Average","Skip=True","Sort=True")</f>
        <v>13.524528650727795</v>
      </c>
    </row>
    <row r="3259" spans="16:21" x14ac:dyDescent="0.25">
      <c r="P3259" s="10">
        <v>39253</v>
      </c>
      <c r="Q3259">
        <v>17.1099</v>
      </c>
      <c r="S3259" s="42">
        <f t="shared" ca="1" si="56"/>
        <v>49279</v>
      </c>
      <c r="T3259" s="43">
        <f ca="1">_xll.BInterpol('Base CDI'!$H$4:$H$28,'Base CDI'!$J$4:$J$29,S3259,"Cubic","Extrapolate=Linear","MultiX=Average","Skip=True","Sort=True")</f>
        <v>13.509935811566297</v>
      </c>
      <c r="U3259" s="43">
        <f ca="1">_xll.BInterpol('Base CDI'!$H$4:$H$28,'Base CDI'!$I$4:$I$29,S3259,"Cubic","Extrapolate=Linear","MultiX=Average","Skip=True","Sort=True")</f>
        <v>13.524543508380079</v>
      </c>
    </row>
    <row r="3260" spans="16:21" x14ac:dyDescent="0.25">
      <c r="P3260" s="10">
        <v>39254</v>
      </c>
      <c r="Q3260">
        <v>17.117509999999999</v>
      </c>
      <c r="S3260" s="42">
        <f t="shared" ca="1" si="56"/>
        <v>49280</v>
      </c>
      <c r="T3260" s="43">
        <f ca="1">_xll.BInterpol('Base CDI'!$H$4:$H$28,'Base CDI'!$J$4:$J$29,S3260,"Cubic","Extrapolate=Linear","MultiX=Average","Skip=True","Sort=True")</f>
        <v>13.509937922272641</v>
      </c>
      <c r="U3260" s="43">
        <f ca="1">_xll.BInterpol('Base CDI'!$H$4:$H$28,'Base CDI'!$I$4:$I$29,S3260,"Cubic","Extrapolate=Linear","MultiX=Average","Skip=True","Sort=True")</f>
        <v>13.524558326545424</v>
      </c>
    </row>
    <row r="3261" spans="16:21" x14ac:dyDescent="0.25">
      <c r="P3261" s="10">
        <v>39255</v>
      </c>
      <c r="Q3261">
        <v>17.125129999999999</v>
      </c>
      <c r="S3261" s="42">
        <f t="shared" ca="1" si="56"/>
        <v>49281</v>
      </c>
      <c r="T3261" s="43">
        <f ca="1">_xll.BInterpol('Base CDI'!$H$4:$H$28,'Base CDI'!$J$4:$J$29,S3261,"Cubic","Extrapolate=Linear","MultiX=Average","Skip=True","Sort=True")</f>
        <v>13.509940021510161</v>
      </c>
      <c r="U3261" s="43">
        <f ca="1">_xll.BInterpol('Base CDI'!$H$4:$H$28,'Base CDI'!$I$4:$I$29,S3261,"Cubic","Extrapolate=Linear","MultiX=Average","Skip=True","Sort=True")</f>
        <v>13.524573105571308</v>
      </c>
    </row>
    <row r="3262" spans="16:21" x14ac:dyDescent="0.25">
      <c r="P3262" s="10">
        <v>39258</v>
      </c>
      <c r="Q3262">
        <v>17.132750000000001</v>
      </c>
      <c r="S3262" s="42">
        <f t="shared" ca="1" si="56"/>
        <v>49282</v>
      </c>
      <c r="T3262" s="43">
        <f ca="1">_xll.BInterpol('Base CDI'!$H$4:$H$28,'Base CDI'!$J$4:$J$29,S3262,"Cubic","Extrapolate=Linear","MultiX=Average","Skip=True","Sort=True")</f>
        <v>13.509942109749499</v>
      </c>
      <c r="U3262" s="43">
        <f ca="1">_xll.BInterpol('Base CDI'!$H$4:$H$28,'Base CDI'!$I$4:$I$29,S3262,"Cubic","Extrapolate=Linear","MultiX=Average","Skip=True","Sort=True")</f>
        <v>13.524587845805215</v>
      </c>
    </row>
    <row r="3263" spans="16:21" x14ac:dyDescent="0.25">
      <c r="P3263" s="10">
        <v>39259</v>
      </c>
      <c r="Q3263">
        <v>17.140370000000001</v>
      </c>
      <c r="S3263" s="42">
        <f t="shared" ca="1" si="56"/>
        <v>49283</v>
      </c>
      <c r="T3263" s="43">
        <f ca="1">_xll.BInterpol('Base CDI'!$H$4:$H$28,'Base CDI'!$J$4:$J$29,S3263,"Cubic","Extrapolate=Linear","MultiX=Average","Skip=True","Sort=True")</f>
        <v>13.509944187461288</v>
      </c>
      <c r="U3263" s="43">
        <f ca="1">_xll.BInterpol('Base CDI'!$H$4:$H$28,'Base CDI'!$I$4:$I$29,S3263,"Cubic","Extrapolate=Linear","MultiX=Average","Skip=True","Sort=True")</f>
        <v>13.524602547594618</v>
      </c>
    </row>
    <row r="3264" spans="16:21" x14ac:dyDescent="0.25">
      <c r="P3264" s="10">
        <v>39260</v>
      </c>
      <c r="Q3264">
        <v>17.14799</v>
      </c>
      <c r="S3264" s="42">
        <f t="shared" ca="1" si="56"/>
        <v>49284</v>
      </c>
      <c r="T3264" s="43">
        <f ca="1">_xll.BInterpol('Base CDI'!$H$4:$H$28,'Base CDI'!$J$4:$J$29,S3264,"Cubic","Extrapolate=Linear","MultiX=Average","Skip=True","Sort=True")</f>
        <v>13.509946255116173</v>
      </c>
      <c r="U3264" s="43">
        <f ca="1">_xll.BInterpol('Base CDI'!$H$4:$H$28,'Base CDI'!$I$4:$I$29,S3264,"Cubic","Extrapolate=Linear","MultiX=Average","Skip=True","Sort=True")</f>
        <v>13.524617211287005</v>
      </c>
    </row>
    <row r="3265" spans="16:21" x14ac:dyDescent="0.25">
      <c r="P3265" s="10">
        <v>39261</v>
      </c>
      <c r="Q3265">
        <v>17.155619999999999</v>
      </c>
      <c r="S3265" s="42">
        <f t="shared" ca="1" si="56"/>
        <v>49285</v>
      </c>
      <c r="T3265" s="43">
        <f ca="1">_xll.BInterpol('Base CDI'!$H$4:$H$28,'Base CDI'!$J$4:$J$29,S3265,"Cubic","Extrapolate=Linear","MultiX=Average","Skip=True","Sort=True")</f>
        <v>13.509948313184786</v>
      </c>
      <c r="U3265" s="43">
        <f ca="1">_xll.BInterpol('Base CDI'!$H$4:$H$28,'Base CDI'!$I$4:$I$29,S3265,"Cubic","Extrapolate=Linear","MultiX=Average","Skip=True","Sort=True")</f>
        <v>13.524631837229849</v>
      </c>
    </row>
    <row r="3266" spans="16:21" x14ac:dyDescent="0.25">
      <c r="P3266" s="10">
        <v>39262</v>
      </c>
      <c r="Q3266">
        <v>17.163260000000001</v>
      </c>
      <c r="S3266" s="42">
        <f t="shared" ca="1" si="56"/>
        <v>49286</v>
      </c>
      <c r="T3266" s="43">
        <f ca="1">_xll.BInterpol('Base CDI'!$H$4:$H$28,'Base CDI'!$J$4:$J$29,S3266,"Cubic","Extrapolate=Linear","MultiX=Average","Skip=True","Sort=True")</f>
        <v>13.50995036213777</v>
      </c>
      <c r="U3266" s="43">
        <f ca="1">_xll.BInterpol('Base CDI'!$H$4:$H$28,'Base CDI'!$I$4:$I$29,S3266,"Cubic","Extrapolate=Linear","MultiX=Average","Skip=True","Sort=True")</f>
        <v>13.524646425770635</v>
      </c>
    </row>
    <row r="3267" spans="16:21" x14ac:dyDescent="0.25">
      <c r="P3267" s="10">
        <v>39265</v>
      </c>
      <c r="Q3267">
        <v>17.170909999999999</v>
      </c>
      <c r="S3267" s="42">
        <f t="shared" ca="1" si="56"/>
        <v>49287</v>
      </c>
      <c r="T3267" s="43">
        <f ca="1">_xll.BInterpol('Base CDI'!$H$4:$H$28,'Base CDI'!$J$4:$J$29,S3267,"Cubic","Extrapolate=Linear","MultiX=Average","Skip=True","Sort=True")</f>
        <v>13.509952402445762</v>
      </c>
      <c r="U3267" s="43">
        <f ca="1">_xll.BInterpol('Base CDI'!$H$4:$H$28,'Base CDI'!$I$4:$I$29,S3267,"Cubic","Extrapolate=Linear","MultiX=Average","Skip=True","Sort=True")</f>
        <v>13.524660977256842</v>
      </c>
    </row>
    <row r="3268" spans="16:21" x14ac:dyDescent="0.25">
      <c r="P3268" s="10">
        <v>39266</v>
      </c>
      <c r="Q3268">
        <v>17.178560000000001</v>
      </c>
      <c r="S3268" s="42">
        <f t="shared" ca="1" si="56"/>
        <v>49288</v>
      </c>
      <c r="T3268" s="43">
        <f ca="1">_xll.BInterpol('Base CDI'!$H$4:$H$28,'Base CDI'!$J$4:$J$29,S3268,"Cubic","Extrapolate=Linear","MultiX=Average","Skip=True","Sort=True")</f>
        <v>13.5099544345794</v>
      </c>
      <c r="U3268" s="43">
        <f ca="1">_xll.BInterpol('Base CDI'!$H$4:$H$28,'Base CDI'!$I$4:$I$29,S3268,"Cubic","Extrapolate=Linear","MultiX=Average","Skip=True","Sort=True")</f>
        <v>13.524675492035948</v>
      </c>
    </row>
    <row r="3269" spans="16:21" x14ac:dyDescent="0.25">
      <c r="P3269" s="10">
        <v>39267</v>
      </c>
      <c r="Q3269">
        <v>17.186209999999999</v>
      </c>
      <c r="S3269" s="42">
        <f t="shared" ca="1" si="56"/>
        <v>49289</v>
      </c>
      <c r="T3269" s="43">
        <f ca="1">_xll.BInterpol('Base CDI'!$H$4:$H$28,'Base CDI'!$J$4:$J$29,S3269,"Cubic","Extrapolate=Linear","MultiX=Average","Skip=True","Sort=True")</f>
        <v>13.509956459009324</v>
      </c>
      <c r="U3269" s="43">
        <f ca="1">_xll.BInterpol('Base CDI'!$H$4:$H$28,'Base CDI'!$I$4:$I$29,S3269,"Cubic","Extrapolate=Linear","MultiX=Average","Skip=True","Sort=True")</f>
        <v>13.524689970455436</v>
      </c>
    </row>
    <row r="3270" spans="16:21" x14ac:dyDescent="0.25">
      <c r="P3270" s="10">
        <v>39268</v>
      </c>
      <c r="Q3270">
        <v>17.193860000000001</v>
      </c>
      <c r="S3270" s="42">
        <f t="shared" ca="1" si="56"/>
        <v>49290</v>
      </c>
      <c r="T3270" s="43">
        <f ca="1">_xll.BInterpol('Base CDI'!$H$4:$H$28,'Base CDI'!$J$4:$J$29,S3270,"Cubic","Extrapolate=Linear","MultiX=Average","Skip=True","Sort=True")</f>
        <v>13.509958476206171</v>
      </c>
      <c r="U3270" s="43">
        <f ca="1">_xll.BInterpol('Base CDI'!$H$4:$H$28,'Base CDI'!$I$4:$I$29,S3270,"Cubic","Extrapolate=Linear","MultiX=Average","Skip=True","Sort=True")</f>
        <v>13.524704412862784</v>
      </c>
    </row>
    <row r="3271" spans="16:21" x14ac:dyDescent="0.25">
      <c r="P3271" s="10">
        <v>39269</v>
      </c>
      <c r="Q3271">
        <v>17.201519999999999</v>
      </c>
      <c r="S3271" s="42">
        <f t="shared" ca="1" si="56"/>
        <v>49291</v>
      </c>
      <c r="T3271" s="43">
        <f ca="1">_xll.BInterpol('Base CDI'!$H$4:$H$28,'Base CDI'!$J$4:$J$29,S3271,"Cubic","Extrapolate=Linear","MultiX=Average","Skip=True","Sort=True")</f>
        <v>13.509960486640578</v>
      </c>
      <c r="U3271" s="43">
        <f ca="1">_xll.BInterpol('Base CDI'!$H$4:$H$28,'Base CDI'!$I$4:$I$29,S3271,"Cubic","Extrapolate=Linear","MultiX=Average","Skip=True","Sort=True")</f>
        <v>13.524718819605472</v>
      </c>
    </row>
    <row r="3272" spans="16:21" x14ac:dyDescent="0.25">
      <c r="P3272" s="10">
        <v>39272</v>
      </c>
      <c r="Q3272">
        <v>17.20918</v>
      </c>
      <c r="S3272" s="42">
        <f t="shared" ca="1" si="56"/>
        <v>49292</v>
      </c>
      <c r="T3272" s="43">
        <f ca="1">_xll.BInterpol('Base CDI'!$H$4:$H$28,'Base CDI'!$J$4:$J$29,S3272,"Cubic","Extrapolate=Linear","MultiX=Average","Skip=True","Sort=True")</f>
        <v>13.509962490783186</v>
      </c>
      <c r="U3272" s="43">
        <f ca="1">_xll.BInterpol('Base CDI'!$H$4:$H$28,'Base CDI'!$I$4:$I$29,S3272,"Cubic","Extrapolate=Linear","MultiX=Average","Skip=True","Sort=True")</f>
        <v>13.524733191030979</v>
      </c>
    </row>
    <row r="3273" spans="16:21" x14ac:dyDescent="0.25">
      <c r="P3273" s="10">
        <v>39273</v>
      </c>
      <c r="Q3273">
        <v>17.21686</v>
      </c>
      <c r="S3273" s="42">
        <f t="shared" ca="1" si="56"/>
        <v>49293</v>
      </c>
      <c r="T3273" s="43">
        <f ca="1">_xll.BInterpol('Base CDI'!$H$4:$H$28,'Base CDI'!$J$4:$J$29,S3273,"Cubic","Extrapolate=Linear","MultiX=Average","Skip=True","Sort=True")</f>
        <v>13.509964489104634</v>
      </c>
      <c r="U3273" s="43">
        <f ca="1">_xll.BInterpol('Base CDI'!$H$4:$H$28,'Base CDI'!$I$4:$I$29,S3273,"Cubic","Extrapolate=Linear","MultiX=Average","Skip=True","Sort=True")</f>
        <v>13.524747527486788</v>
      </c>
    </row>
    <row r="3274" spans="16:21" x14ac:dyDescent="0.25">
      <c r="P3274" s="10">
        <v>39274</v>
      </c>
      <c r="Q3274">
        <v>17.224519999999998</v>
      </c>
      <c r="S3274" s="42">
        <f t="shared" ca="1" si="56"/>
        <v>49294</v>
      </c>
      <c r="T3274" s="43">
        <f ca="1">_xll.BInterpol('Base CDI'!$H$4:$H$28,'Base CDI'!$J$4:$J$29,S3274,"Cubic","Extrapolate=Linear","MultiX=Average","Skip=True","Sort=True")</f>
        <v>13.50996648207556</v>
      </c>
      <c r="U3274" s="43">
        <f ca="1">_xll.BInterpol('Base CDI'!$H$4:$H$28,'Base CDI'!$I$4:$I$29,S3274,"Cubic","Extrapolate=Linear","MultiX=Average","Skip=True","Sort=True")</f>
        <v>13.524761829320379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7">S3274+1</f>
        <v>49295</v>
      </c>
      <c r="T3275" s="43">
        <f ca="1">_xll.BInterpol('Base CDI'!$H$4:$H$28,'Base CDI'!$J$4:$J$29,S3275,"Cubic","Extrapolate=Linear","MultiX=Average","Skip=True","Sort=True")</f>
        <v>13.5099684701666</v>
      </c>
      <c r="U3275" s="43">
        <f ca="1">_xll.BInterpol('Base CDI'!$H$4:$H$28,'Base CDI'!$I$4:$I$29,S3275,"Cubic","Extrapolate=Linear","MultiX=Average","Skip=True","Sort=True")</f>
        <v>13.524776096879229</v>
      </c>
    </row>
    <row r="3276" spans="16:21" x14ac:dyDescent="0.25">
      <c r="P3276" s="10">
        <v>39276</v>
      </c>
      <c r="Q3276">
        <v>17.23987</v>
      </c>
      <c r="S3276" s="42">
        <f t="shared" ca="1" si="57"/>
        <v>49296</v>
      </c>
      <c r="T3276" s="43">
        <f ca="1">_xll.BInterpol('Base CDI'!$H$4:$H$28,'Base CDI'!$J$4:$J$29,S3276,"Cubic","Extrapolate=Linear","MultiX=Average","Skip=True","Sort=True")</f>
        <v>13.509970453848396</v>
      </c>
      <c r="U3276" s="43">
        <f ca="1">_xll.BInterpol('Base CDI'!$H$4:$H$28,'Base CDI'!$I$4:$I$29,S3276,"Cubic","Extrapolate=Linear","MultiX=Average","Skip=True","Sort=True")</f>
        <v>13.52479033051082</v>
      </c>
    </row>
    <row r="3277" spans="16:21" x14ac:dyDescent="0.25">
      <c r="P3277" s="10">
        <v>39279</v>
      </c>
      <c r="Q3277">
        <v>17.247540000000001</v>
      </c>
      <c r="S3277" s="42">
        <f t="shared" ca="1" si="57"/>
        <v>49297</v>
      </c>
      <c r="T3277" s="43">
        <f ca="1">_xll.BInterpol('Base CDI'!$H$4:$H$28,'Base CDI'!$J$4:$J$29,S3277,"Cubic","Extrapolate=Linear","MultiX=Average","Skip=True","Sort=True")</f>
        <v>13.509972433591583</v>
      </c>
      <c r="U3277" s="43">
        <f ca="1">_xll.BInterpol('Base CDI'!$H$4:$H$28,'Base CDI'!$I$4:$I$29,S3277,"Cubic","Extrapolate=Linear","MultiX=Average","Skip=True","Sort=True")</f>
        <v>13.524804530562632</v>
      </c>
    </row>
    <row r="3278" spans="16:21" x14ac:dyDescent="0.25">
      <c r="P3278" s="10">
        <v>39280</v>
      </c>
      <c r="Q3278">
        <v>17.255210000000002</v>
      </c>
      <c r="S3278" s="42">
        <f t="shared" ca="1" si="57"/>
        <v>49298</v>
      </c>
      <c r="T3278" s="43">
        <f ca="1">_xll.BInterpol('Base CDI'!$H$4:$H$28,'Base CDI'!$J$4:$J$29,S3278,"Cubic","Extrapolate=Linear","MultiX=Average","Skip=True","Sort=True")</f>
        <v>13.509974409866802</v>
      </c>
      <c r="U3278" s="43">
        <f ca="1">_xll.BInterpol('Base CDI'!$H$4:$H$28,'Base CDI'!$I$4:$I$29,S3278,"Cubic","Extrapolate=Linear","MultiX=Average","Skip=True","Sort=True")</f>
        <v>13.524818697382145</v>
      </c>
    </row>
    <row r="3279" spans="16:21" x14ac:dyDescent="0.25">
      <c r="P3279" s="10">
        <v>39281</v>
      </c>
      <c r="Q3279">
        <v>17.262889999999999</v>
      </c>
      <c r="S3279" s="42">
        <f t="shared" ca="1" si="57"/>
        <v>49299</v>
      </c>
      <c r="T3279" s="43">
        <f ca="1">_xll.BInterpol('Base CDI'!$H$4:$H$28,'Base CDI'!$J$4:$J$29,S3279,"Cubic","Extrapolate=Linear","MultiX=Average","Skip=True","Sort=True")</f>
        <v>13.509976383144691</v>
      </c>
      <c r="U3279" s="43">
        <f ca="1">_xll.BInterpol('Base CDI'!$H$4:$H$28,'Base CDI'!$I$4:$I$29,S3279,"Cubic","Extrapolate=Linear","MultiX=Average","Skip=True","Sort=True")</f>
        <v>13.524832831316838</v>
      </c>
    </row>
    <row r="3280" spans="16:21" x14ac:dyDescent="0.25">
      <c r="P3280" s="10">
        <v>39282</v>
      </c>
      <c r="Q3280">
        <v>17.270579999999999</v>
      </c>
      <c r="S3280" s="42">
        <f t="shared" ca="1" si="57"/>
        <v>49300</v>
      </c>
      <c r="T3280" s="43">
        <f ca="1">_xll.BInterpol('Base CDI'!$H$4:$H$28,'Base CDI'!$J$4:$J$29,S3280,"Cubic","Extrapolate=Linear","MultiX=Average","Skip=True","Sort=True")</f>
        <v>13.509978353895887</v>
      </c>
      <c r="U3280" s="43">
        <f ca="1">_xll.BInterpol('Base CDI'!$H$4:$H$28,'Base CDI'!$I$4:$I$29,S3280,"Cubic","Extrapolate=Linear","MultiX=Average","Skip=True","Sort=True")</f>
        <v>13.524846932714192</v>
      </c>
    </row>
    <row r="3281" spans="16:21" x14ac:dyDescent="0.25">
      <c r="P3281" s="10">
        <v>39283</v>
      </c>
      <c r="Q3281">
        <v>17.277950000000001</v>
      </c>
      <c r="S3281" s="42">
        <f t="shared" ca="1" si="57"/>
        <v>49301</v>
      </c>
      <c r="T3281" s="43">
        <f ca="1">_xll.BInterpol('Base CDI'!$H$4:$H$28,'Base CDI'!$J$4:$J$29,S3281,"Cubic","Extrapolate=Linear","MultiX=Average","Skip=True","Sort=True")</f>
        <v>13.509980322591032</v>
      </c>
      <c r="U3281" s="43">
        <f ca="1">_xll.BInterpol('Base CDI'!$H$4:$H$28,'Base CDI'!$I$4:$I$29,S3281,"Cubic","Extrapolate=Linear","MultiX=Average","Skip=True","Sort=True")</f>
        <v>13.524861001921687</v>
      </c>
    </row>
    <row r="3282" spans="16:21" x14ac:dyDescent="0.25">
      <c r="P3282" s="10">
        <v>39286</v>
      </c>
      <c r="Q3282">
        <v>17.285329999999998</v>
      </c>
      <c r="S3282" s="42">
        <f t="shared" ca="1" si="57"/>
        <v>49302</v>
      </c>
      <c r="T3282" s="43">
        <f ca="1">_xll.BInterpol('Base CDI'!$H$4:$H$28,'Base CDI'!$J$4:$J$29,S3282,"Cubic","Extrapolate=Linear","MultiX=Average","Skip=True","Sort=True")</f>
        <v>13.50998228970076</v>
      </c>
      <c r="U3282" s="43">
        <f ca="1">_xll.BInterpol('Base CDI'!$H$4:$H$28,'Base CDI'!$I$4:$I$29,S3282,"Cubic","Extrapolate=Linear","MultiX=Average","Skip=True","Sort=True")</f>
        <v>13.524875039286805</v>
      </c>
    </row>
    <row r="3283" spans="16:21" x14ac:dyDescent="0.25">
      <c r="P3283" s="10">
        <v>39287</v>
      </c>
      <c r="Q3283">
        <v>17.292729999999999</v>
      </c>
      <c r="S3283" s="42">
        <f t="shared" ca="1" si="57"/>
        <v>49303</v>
      </c>
      <c r="T3283" s="43">
        <f ca="1">_xll.BInterpol('Base CDI'!$H$4:$H$28,'Base CDI'!$J$4:$J$29,S3283,"Cubic","Extrapolate=Linear","MultiX=Average","Skip=True","Sort=True")</f>
        <v>13.509984255695713</v>
      </c>
      <c r="U3283" s="43">
        <f ca="1">_xll.BInterpol('Base CDI'!$H$4:$H$28,'Base CDI'!$I$4:$I$29,S3283,"Cubic","Extrapolate=Linear","MultiX=Average","Skip=True","Sort=True")</f>
        <v>13.524889045157021</v>
      </c>
    </row>
    <row r="3284" spans="16:21" x14ac:dyDescent="0.25">
      <c r="P3284" s="10">
        <v>39288</v>
      </c>
      <c r="Q3284">
        <v>17.300129999999999</v>
      </c>
      <c r="S3284" s="42">
        <f t="shared" ca="1" si="57"/>
        <v>49304</v>
      </c>
      <c r="T3284" s="43">
        <f ca="1">_xll.BInterpol('Base CDI'!$H$4:$H$28,'Base CDI'!$J$4:$J$29,S3284,"Cubic","Extrapolate=Linear","MultiX=Average","Skip=True","Sort=True")</f>
        <v>13.509986221046526</v>
      </c>
      <c r="U3284" s="43">
        <f ca="1">_xll.BInterpol('Base CDI'!$H$4:$H$28,'Base CDI'!$I$4:$I$29,S3284,"Cubic","Extrapolate=Linear","MultiX=Average","Skip=True","Sort=True")</f>
        <v>13.524903019879819</v>
      </c>
    </row>
    <row r="3285" spans="16:21" x14ac:dyDescent="0.25">
      <c r="P3285" s="10">
        <v>39289</v>
      </c>
      <c r="Q3285">
        <v>17.30753</v>
      </c>
      <c r="S3285" s="42">
        <f t="shared" ca="1" si="57"/>
        <v>49305</v>
      </c>
      <c r="T3285" s="43">
        <f ca="1">_xll.BInterpol('Base CDI'!$H$4:$H$28,'Base CDI'!$J$4:$J$29,S3285,"Cubic","Extrapolate=Linear","MultiX=Average","Skip=True","Sort=True")</f>
        <v>13.509988186223842</v>
      </c>
      <c r="U3285" s="43">
        <f ca="1">_xll.BInterpol('Base CDI'!$H$4:$H$28,'Base CDI'!$I$4:$I$29,S3285,"Cubic","Extrapolate=Linear","MultiX=Average","Skip=True","Sort=True")</f>
        <v>13.52491696380268</v>
      </c>
    </row>
    <row r="3286" spans="16:21" x14ac:dyDescent="0.25">
      <c r="P3286" s="10">
        <v>39290</v>
      </c>
      <c r="Q3286">
        <v>17.31493</v>
      </c>
      <c r="S3286" s="42">
        <f t="shared" ca="1" si="57"/>
        <v>49306</v>
      </c>
      <c r="T3286" s="43">
        <f ca="1">_xll.BInterpol('Base CDI'!$H$4:$H$28,'Base CDI'!$J$4:$J$29,S3286,"Cubic","Extrapolate=Linear","MultiX=Average","Skip=True","Sort=True")</f>
        <v>13.509990151698297</v>
      </c>
      <c r="U3286" s="43">
        <f ca="1">_xll.BInterpol('Base CDI'!$H$4:$H$28,'Base CDI'!$I$4:$I$29,S3286,"Cubic","Extrapolate=Linear","MultiX=Average","Skip=True","Sort=True")</f>
        <v>13.524930877273079</v>
      </c>
    </row>
    <row r="3287" spans="16:21" x14ac:dyDescent="0.25">
      <c r="P3287" s="10">
        <v>39293</v>
      </c>
      <c r="Q3287">
        <v>17.322330000000001</v>
      </c>
      <c r="S3287" s="42">
        <f t="shared" ca="1" si="57"/>
        <v>49307</v>
      </c>
      <c r="T3287" s="43">
        <f ca="1">_xll.BInterpol('Base CDI'!$H$4:$H$28,'Base CDI'!$J$4:$J$29,S3287,"Cubic","Extrapolate=Linear","MultiX=Average","Skip=True","Sort=True")</f>
        <v>13.509992117940529</v>
      </c>
      <c r="U3287" s="43">
        <f ca="1">_xll.BInterpol('Base CDI'!$H$4:$H$28,'Base CDI'!$I$4:$I$29,S3287,"Cubic","Extrapolate=Linear","MultiX=Average","Skip=True","Sort=True")</f>
        <v>13.524944760638501</v>
      </c>
    </row>
    <row r="3288" spans="16:21" x14ac:dyDescent="0.25">
      <c r="P3288" s="10">
        <v>39294</v>
      </c>
      <c r="Q3288">
        <v>17.329740000000001</v>
      </c>
      <c r="S3288" s="42">
        <f t="shared" ca="1" si="57"/>
        <v>49308</v>
      </c>
      <c r="T3288" s="43">
        <f ca="1">_xll.BInterpol('Base CDI'!$H$4:$H$28,'Base CDI'!$J$4:$J$29,S3288,"Cubic","Extrapolate=Linear","MultiX=Average","Skip=True","Sort=True")</f>
        <v>13.509994085421177</v>
      </c>
      <c r="U3288" s="43">
        <f ca="1">_xll.BInterpol('Base CDI'!$H$4:$H$28,'Base CDI'!$I$4:$I$29,S3288,"Cubic","Extrapolate=Linear","MultiX=Average","Skip=True","Sort=True")</f>
        <v>13.524958614246424</v>
      </c>
    </row>
    <row r="3289" spans="16:21" x14ac:dyDescent="0.25">
      <c r="P3289" s="10">
        <v>39295</v>
      </c>
      <c r="Q3289">
        <v>17.337150000000001</v>
      </c>
      <c r="S3289" s="42">
        <f t="shared" ca="1" si="57"/>
        <v>49309</v>
      </c>
      <c r="T3289" s="43">
        <f ca="1">_xll.BInterpol('Base CDI'!$H$4:$H$28,'Base CDI'!$J$4:$J$29,S3289,"Cubic","Extrapolate=Linear","MultiX=Average","Skip=True","Sort=True")</f>
        <v>13.509996054610879</v>
      </c>
      <c r="U3289" s="43">
        <f ca="1">_xll.BInterpol('Base CDI'!$H$4:$H$28,'Base CDI'!$I$4:$I$29,S3289,"Cubic","Extrapolate=Linear","MultiX=Average","Skip=True","Sort=True")</f>
        <v>13.524972438444328</v>
      </c>
    </row>
    <row r="3290" spans="16:21" x14ac:dyDescent="0.25">
      <c r="P3290" s="10">
        <v>39296</v>
      </c>
      <c r="Q3290">
        <v>17.344570000000001</v>
      </c>
      <c r="S3290" s="42">
        <f t="shared" ca="1" si="57"/>
        <v>49310</v>
      </c>
      <c r="T3290" s="43">
        <f ca="1">_xll.BInterpol('Base CDI'!$H$4:$H$28,'Base CDI'!$J$4:$J$29,S3290,"Cubic","Extrapolate=Linear","MultiX=Average","Skip=True","Sort=True")</f>
        <v>13.509998025980273</v>
      </c>
      <c r="U3290" s="43">
        <f ca="1">_xll.BInterpol('Base CDI'!$H$4:$H$28,'Base CDI'!$I$4:$I$29,S3290,"Cubic","Extrapolate=Linear","MultiX=Average","Skip=True","Sort=True")</f>
        <v>13.524986233579694</v>
      </c>
    </row>
    <row r="3291" spans="16:21" x14ac:dyDescent="0.25">
      <c r="P3291" s="10">
        <v>39297</v>
      </c>
      <c r="Q3291">
        <v>17.351990000000001</v>
      </c>
      <c r="S3291" s="42">
        <f t="shared" ca="1" si="57"/>
        <v>49311</v>
      </c>
      <c r="T3291" s="43">
        <f ca="1">_xll.BInterpol('Base CDI'!$H$4:$H$28,'Base CDI'!$J$4:$J$29,S3291,"Cubic","Extrapolate=Linear","MultiX=Average","Skip=True","Sort=True")</f>
        <v>13.51</v>
      </c>
      <c r="U3291" s="43">
        <f ca="1">_xll.BInterpol('Base CDI'!$H$4:$H$28,'Base CDI'!$I$4:$I$29,S3291,"Cubic","Extrapolate=Linear","MultiX=Average","Skip=True","Sort=True")</f>
        <v>13.525</v>
      </c>
    </row>
    <row r="3292" spans="16:21" x14ac:dyDescent="0.25">
      <c r="P3292" s="10">
        <v>39300</v>
      </c>
      <c r="Q3292">
        <v>17.35943</v>
      </c>
      <c r="S3292" s="42">
        <f t="shared" ca="1" si="57"/>
        <v>49312</v>
      </c>
      <c r="T3292" s="43">
        <f ca="1">_xll.BInterpol('Base CDI'!$H$4:$H$28,'Base CDI'!$J$4:$J$29,S3292,"Cubic","Extrapolate=Linear","MultiX=Average","Skip=True","Sort=True")</f>
        <v>13.510001977061545</v>
      </c>
      <c r="U3292" s="43">
        <f ca="1">_xll.BInterpol('Base CDI'!$H$4:$H$28,'Base CDI'!$I$4:$I$29,S3292,"Cubic","Extrapolate=Linear","MultiX=Average","Skip=True","Sort=True")</f>
        <v>13.525013738001283</v>
      </c>
    </row>
    <row r="3293" spans="16:21" x14ac:dyDescent="0.25">
      <c r="P3293" s="10">
        <v>39301</v>
      </c>
      <c r="Q3293">
        <v>17.366869999999999</v>
      </c>
      <c r="S3293" s="42">
        <f t="shared" ca="1" si="57"/>
        <v>49313</v>
      </c>
      <c r="T3293" s="43">
        <f ca="1">_xll.BInterpol('Base CDI'!$H$4:$H$28,'Base CDI'!$J$4:$J$29,S3293,"Cubic","Extrapolate=Linear","MultiX=Average","Skip=True","Sort=True")</f>
        <v>13.510003957239791</v>
      </c>
      <c r="U3293" s="43">
        <f ca="1">_xll.BInterpol('Base CDI'!$H$4:$H$28,'Base CDI'!$I$4:$I$29,S3293,"Cubic","Extrapolate=Linear","MultiX=Average","Skip=True","Sort=True")</f>
        <v>13.525027447673793</v>
      </c>
    </row>
    <row r="3294" spans="16:21" x14ac:dyDescent="0.25">
      <c r="P3294" s="10">
        <v>39302</v>
      </c>
      <c r="Q3294">
        <v>17.374300000000002</v>
      </c>
      <c r="S3294" s="42">
        <f t="shared" ca="1" si="57"/>
        <v>49314</v>
      </c>
      <c r="T3294" s="43">
        <f ca="1">_xll.BInterpol('Base CDI'!$H$4:$H$28,'Base CDI'!$J$4:$J$29,S3294,"Cubic","Extrapolate=Linear","MultiX=Average","Skip=True","Sort=True")</f>
        <v>13.510005940530467</v>
      </c>
      <c r="U3294" s="43">
        <f ca="1">_xll.BInterpol('Base CDI'!$H$4:$H$28,'Base CDI'!$I$4:$I$29,S3294,"Cubic","Extrapolate=Linear","MultiX=Average","Skip=True","Sort=True")</f>
        <v>13.525041129056339</v>
      </c>
    </row>
    <row r="3295" spans="16:21" x14ac:dyDescent="0.25">
      <c r="P3295" s="10">
        <v>39303</v>
      </c>
      <c r="Q3295">
        <v>17.381720000000001</v>
      </c>
      <c r="S3295" s="42">
        <f t="shared" ca="1" si="57"/>
        <v>49315</v>
      </c>
      <c r="T3295" s="43">
        <f ca="1">_xll.BInterpol('Base CDI'!$H$4:$H$28,'Base CDI'!$J$4:$J$29,S3295,"Cubic","Extrapolate=Linear","MultiX=Average","Skip=True","Sort=True")</f>
        <v>13.510007926929307</v>
      </c>
      <c r="U3295" s="43">
        <f ca="1">_xll.BInterpol('Base CDI'!$H$4:$H$28,'Base CDI'!$I$4:$I$29,S3295,"Cubic","Extrapolate=Linear","MultiX=Average","Skip=True","Sort=True")</f>
        <v>13.525054782187725</v>
      </c>
    </row>
    <row r="3296" spans="16:21" x14ac:dyDescent="0.25">
      <c r="P3296" s="10">
        <v>39304</v>
      </c>
      <c r="Q3296">
        <v>17.389150000000001</v>
      </c>
      <c r="S3296" s="42">
        <f t="shared" ca="1" si="57"/>
        <v>49316</v>
      </c>
      <c r="T3296" s="43">
        <f ca="1">_xll.BInterpol('Base CDI'!$H$4:$H$28,'Base CDI'!$J$4:$J$29,S3296,"Cubic","Extrapolate=Linear","MultiX=Average","Skip=True","Sort=True")</f>
        <v>13.510009916432036</v>
      </c>
      <c r="U3296" s="43">
        <f ca="1">_xll.BInterpol('Base CDI'!$H$4:$H$28,'Base CDI'!$I$4:$I$29,S3296,"Cubic","Extrapolate=Linear","MultiX=Average","Skip=True","Sort=True")</f>
        <v>13.525068407106758</v>
      </c>
    </row>
    <row r="3297" spans="16:21" x14ac:dyDescent="0.25">
      <c r="P3297" s="10">
        <v>39307</v>
      </c>
      <c r="Q3297">
        <v>17.39658</v>
      </c>
      <c r="S3297" s="42">
        <f t="shared" ca="1" si="57"/>
        <v>49317</v>
      </c>
      <c r="T3297" s="43">
        <f ca="1">_xll.BInterpol('Base CDI'!$H$4:$H$28,'Base CDI'!$J$4:$J$29,S3297,"Cubic","Extrapolate=Linear","MultiX=Average","Skip=True","Sort=True")</f>
        <v>13.51001190903439</v>
      </c>
      <c r="U3297" s="43">
        <f ca="1">_xll.BInterpol('Base CDI'!$H$4:$H$28,'Base CDI'!$I$4:$I$29,S3297,"Cubic","Extrapolate=Linear","MultiX=Average","Skip=True","Sort=True")</f>
        <v>13.525082003852246</v>
      </c>
    </row>
    <row r="3298" spans="16:21" x14ac:dyDescent="0.25">
      <c r="P3298" s="10">
        <v>39308</v>
      </c>
      <c r="Q3298">
        <v>17.40401</v>
      </c>
      <c r="S3298" s="42">
        <f t="shared" ca="1" si="57"/>
        <v>49318</v>
      </c>
      <c r="T3298" s="43">
        <f ca="1">_xll.BInterpol('Base CDI'!$H$4:$H$28,'Base CDI'!$J$4:$J$29,S3298,"Cubic","Extrapolate=Linear","MultiX=Average","Skip=True","Sort=True")</f>
        <v>13.510013904732096</v>
      </c>
      <c r="U3298" s="43">
        <f ca="1">_xll.BInterpol('Base CDI'!$H$4:$H$28,'Base CDI'!$I$4:$I$29,S3298,"Cubic","Extrapolate=Linear","MultiX=Average","Skip=True","Sort=True")</f>
        <v>13.525095572462993</v>
      </c>
    </row>
    <row r="3299" spans="16:21" x14ac:dyDescent="0.25">
      <c r="P3299" s="10">
        <v>39309</v>
      </c>
      <c r="Q3299">
        <v>17.411449999999999</v>
      </c>
      <c r="S3299" s="42">
        <f t="shared" ca="1" si="57"/>
        <v>49319</v>
      </c>
      <c r="T3299" s="43">
        <f ca="1">_xll.BInterpol('Base CDI'!$H$4:$H$28,'Base CDI'!$J$4:$J$29,S3299,"Cubic","Extrapolate=Linear","MultiX=Average","Skip=True","Sort=True")</f>
        <v>13.510015903520886</v>
      </c>
      <c r="U3299" s="43">
        <f ca="1">_xll.BInterpol('Base CDI'!$H$4:$H$28,'Base CDI'!$I$4:$I$29,S3299,"Cubic","Extrapolate=Linear","MultiX=Average","Skip=True","Sort=True")</f>
        <v>13.525109112977809</v>
      </c>
    </row>
    <row r="3300" spans="16:21" x14ac:dyDescent="0.25">
      <c r="P3300" s="10">
        <v>39310</v>
      </c>
      <c r="Q3300">
        <v>17.418880000000001</v>
      </c>
      <c r="S3300" s="42">
        <f t="shared" ca="1" si="57"/>
        <v>49320</v>
      </c>
      <c r="T3300" s="43">
        <f ca="1">_xll.BInterpol('Base CDI'!$H$4:$H$28,'Base CDI'!$J$4:$J$29,S3300,"Cubic","Extrapolate=Linear","MultiX=Average","Skip=True","Sort=True")</f>
        <v>13.51001790539649</v>
      </c>
      <c r="U3300" s="43">
        <f ca="1">_xll.BInterpol('Base CDI'!$H$4:$H$28,'Base CDI'!$I$4:$I$29,S3300,"Cubic","Extrapolate=Linear","MultiX=Average","Skip=True","Sort=True")</f>
        <v>13.525122625435499</v>
      </c>
    </row>
    <row r="3301" spans="16:21" x14ac:dyDescent="0.25">
      <c r="P3301" s="10">
        <v>39311</v>
      </c>
      <c r="Q3301">
        <v>17.42632</v>
      </c>
      <c r="S3301" s="42">
        <f t="shared" ca="1" si="57"/>
        <v>49321</v>
      </c>
      <c r="T3301" s="43">
        <f ca="1">_xll.BInterpol('Base CDI'!$H$4:$H$28,'Base CDI'!$J$4:$J$29,S3301,"Cubic","Extrapolate=Linear","MultiX=Average","Skip=True","Sort=True")</f>
        <v>13.510019910354639</v>
      </c>
      <c r="U3301" s="43">
        <f ca="1">_xll.BInterpol('Base CDI'!$H$4:$H$28,'Base CDI'!$I$4:$I$29,S3301,"Cubic","Extrapolate=Linear","MultiX=Average","Skip=True","Sort=True")</f>
        <v>13.525136109874866</v>
      </c>
    </row>
    <row r="3302" spans="16:21" x14ac:dyDescent="0.25">
      <c r="P3302" s="10">
        <v>39314</v>
      </c>
      <c r="Q3302">
        <v>17.433769999999999</v>
      </c>
      <c r="S3302" s="42">
        <f t="shared" ca="1" si="57"/>
        <v>49322</v>
      </c>
      <c r="T3302" s="43">
        <f ca="1">_xll.BInterpol('Base CDI'!$H$4:$H$28,'Base CDI'!$J$4:$J$29,S3302,"Cubic","Extrapolate=Linear","MultiX=Average","Skip=True","Sort=True")</f>
        <v>13.510021918391065</v>
      </c>
      <c r="U3302" s="43">
        <f ca="1">_xll.BInterpol('Base CDI'!$H$4:$H$28,'Base CDI'!$I$4:$I$29,S3302,"Cubic","Extrapolate=Linear","MultiX=Average","Skip=True","Sort=True")</f>
        <v>13.525149566334722</v>
      </c>
    </row>
    <row r="3303" spans="16:21" x14ac:dyDescent="0.25">
      <c r="P3303" s="10">
        <v>39315</v>
      </c>
      <c r="Q3303">
        <v>17.441220000000001</v>
      </c>
      <c r="S3303" s="42">
        <f t="shared" ca="1" si="57"/>
        <v>49323</v>
      </c>
      <c r="T3303" s="43">
        <f ca="1">_xll.BInterpol('Base CDI'!$H$4:$H$28,'Base CDI'!$J$4:$J$29,S3303,"Cubic","Extrapolate=Linear","MultiX=Average","Skip=True","Sort=True")</f>
        <v>13.510023929501495</v>
      </c>
      <c r="U3303" s="43">
        <f ca="1">_xll.BInterpol('Base CDI'!$H$4:$H$28,'Base CDI'!$I$4:$I$29,S3303,"Cubic","Extrapolate=Linear","MultiX=Average","Skip=True","Sort=True")</f>
        <v>13.525162994853872</v>
      </c>
    </row>
    <row r="3304" spans="16:21" x14ac:dyDescent="0.25">
      <c r="P3304" s="10">
        <v>39316</v>
      </c>
      <c r="Q3304">
        <v>17.44867</v>
      </c>
      <c r="S3304" s="42">
        <f t="shared" ca="1" si="57"/>
        <v>49324</v>
      </c>
      <c r="T3304" s="43">
        <f ca="1">_xll.BInterpol('Base CDI'!$H$4:$H$28,'Base CDI'!$J$4:$J$29,S3304,"Cubic","Extrapolate=Linear","MultiX=Average","Skip=True","Sort=True")</f>
        <v>13.510025943681661</v>
      </c>
      <c r="U3304" s="43">
        <f ca="1">_xll.BInterpol('Base CDI'!$H$4:$H$28,'Base CDI'!$I$4:$I$29,S3304,"Cubic","Extrapolate=Linear","MultiX=Average","Skip=True","Sort=True")</f>
        <v>13.525176395471121</v>
      </c>
    </row>
    <row r="3305" spans="16:21" x14ac:dyDescent="0.25">
      <c r="P3305" s="10">
        <v>39317</v>
      </c>
      <c r="Q3305">
        <v>17.456119999999999</v>
      </c>
      <c r="S3305" s="42">
        <f t="shared" ca="1" si="57"/>
        <v>49325</v>
      </c>
      <c r="T3305" s="43">
        <f ca="1">_xll.BInterpol('Base CDI'!$H$4:$H$28,'Base CDI'!$J$4:$J$29,S3305,"Cubic","Extrapolate=Linear","MultiX=Average","Skip=True","Sort=True")</f>
        <v>13.510027960927296</v>
      </c>
      <c r="U3305" s="43">
        <f ca="1">_xll.BInterpol('Base CDI'!$H$4:$H$28,'Base CDI'!$I$4:$I$29,S3305,"Cubic","Extrapolate=Linear","MultiX=Average","Skip=True","Sort=True")</f>
        <v>13.525189768225276</v>
      </c>
    </row>
    <row r="3306" spans="16:21" x14ac:dyDescent="0.25">
      <c r="P3306" s="10">
        <v>39318</v>
      </c>
      <c r="Q3306">
        <v>17.463570000000001</v>
      </c>
      <c r="S3306" s="42">
        <f t="shared" ca="1" si="57"/>
        <v>49326</v>
      </c>
      <c r="T3306" s="43">
        <f ca="1">_xll.BInterpol('Base CDI'!$H$4:$H$28,'Base CDI'!$J$4:$J$29,S3306,"Cubic","Extrapolate=Linear","MultiX=Average","Skip=True","Sort=True")</f>
        <v>13.510029981234128</v>
      </c>
      <c r="U3306" s="43">
        <f ca="1">_xll.BInterpol('Base CDI'!$H$4:$H$28,'Base CDI'!$I$4:$I$29,S3306,"Cubic","Extrapolate=Linear","MultiX=Average","Skip=True","Sort=True")</f>
        <v>13.525203113155145</v>
      </c>
    </row>
    <row r="3307" spans="16:21" x14ac:dyDescent="0.25">
      <c r="P3307" s="10">
        <v>39321</v>
      </c>
      <c r="Q3307">
        <v>17.471039999999999</v>
      </c>
      <c r="S3307" s="42">
        <f t="shared" ca="1" si="57"/>
        <v>49327</v>
      </c>
      <c r="T3307" s="43">
        <f ca="1">_xll.BInterpol('Base CDI'!$H$4:$H$28,'Base CDI'!$J$4:$J$29,S3307,"Cubic","Extrapolate=Linear","MultiX=Average","Skip=True","Sort=True")</f>
        <v>13.510032004597887</v>
      </c>
      <c r="U3307" s="43">
        <f ca="1">_xll.BInterpol('Base CDI'!$H$4:$H$28,'Base CDI'!$I$4:$I$29,S3307,"Cubic","Extrapolate=Linear","MultiX=Average","Skip=True","Sort=True")</f>
        <v>13.525216430299533</v>
      </c>
    </row>
    <row r="3308" spans="16:21" x14ac:dyDescent="0.25">
      <c r="P3308" s="10">
        <v>39322</v>
      </c>
      <c r="Q3308">
        <v>17.4785</v>
      </c>
      <c r="S3308" s="42">
        <f t="shared" ca="1" si="57"/>
        <v>49328</v>
      </c>
      <c r="T3308" s="43">
        <f ca="1">_xll.BInterpol('Base CDI'!$H$4:$H$28,'Base CDI'!$J$4:$J$29,S3308,"Cubic","Extrapolate=Linear","MultiX=Average","Skip=True","Sort=True")</f>
        <v>13.510034031014307</v>
      </c>
      <c r="U3308" s="43">
        <f ca="1">_xll.BInterpol('Base CDI'!$H$4:$H$28,'Base CDI'!$I$4:$I$29,S3308,"Cubic","Extrapolate=Linear","MultiX=Average","Skip=True","Sort=True")</f>
        <v>13.525229719697247</v>
      </c>
    </row>
    <row r="3309" spans="16:21" x14ac:dyDescent="0.25">
      <c r="P3309" s="10">
        <v>39323</v>
      </c>
      <c r="Q3309">
        <v>17.485959999999999</v>
      </c>
      <c r="S3309" s="42">
        <f t="shared" ca="1" si="57"/>
        <v>49329</v>
      </c>
      <c r="T3309" s="43">
        <f ca="1">_xll.BInterpol('Base CDI'!$H$4:$H$28,'Base CDI'!$J$4:$J$29,S3309,"Cubic","Extrapolate=Linear","MultiX=Average","Skip=True","Sort=True")</f>
        <v>13.510036060479115</v>
      </c>
      <c r="U3309" s="43">
        <f ca="1">_xll.BInterpol('Base CDI'!$H$4:$H$28,'Base CDI'!$I$4:$I$29,S3309,"Cubic","Extrapolate=Linear","MultiX=Average","Skip=True","Sort=True")</f>
        <v>13.525242981387093</v>
      </c>
    </row>
    <row r="3310" spans="16:21" x14ac:dyDescent="0.25">
      <c r="P3310" s="10">
        <v>39324</v>
      </c>
      <c r="Q3310">
        <v>17.49343</v>
      </c>
      <c r="S3310" s="42">
        <f t="shared" ca="1" si="57"/>
        <v>49330</v>
      </c>
      <c r="T3310" s="43">
        <f ca="1">_xll.BInterpol('Base CDI'!$H$4:$H$28,'Base CDI'!$J$4:$J$29,S3310,"Cubic","Extrapolate=Linear","MultiX=Average","Skip=True","Sort=True")</f>
        <v>13.510038092988042</v>
      </c>
      <c r="U3310" s="43">
        <f ca="1">_xll.BInterpol('Base CDI'!$H$4:$H$28,'Base CDI'!$I$4:$I$29,S3310,"Cubic","Extrapolate=Linear","MultiX=Average","Skip=True","Sort=True")</f>
        <v>13.525256215407877</v>
      </c>
    </row>
    <row r="3311" spans="16:21" x14ac:dyDescent="0.25">
      <c r="P3311" s="10">
        <v>39325</v>
      </c>
      <c r="Q3311">
        <v>17.500900000000001</v>
      </c>
      <c r="S3311" s="42">
        <f t="shared" ca="1" si="57"/>
        <v>49331</v>
      </c>
      <c r="T3311" s="43">
        <f ca="1">_xll.BInterpol('Base CDI'!$H$4:$H$28,'Base CDI'!$J$4:$J$29,S3311,"Cubic","Extrapolate=Linear","MultiX=Average","Skip=True","Sort=True")</f>
        <v>13.51004012853682</v>
      </c>
      <c r="U3311" s="43">
        <f ca="1">_xll.BInterpol('Base CDI'!$H$4:$H$28,'Base CDI'!$I$4:$I$29,S3311,"Cubic","Extrapolate=Linear","MultiX=Average","Skip=True","Sort=True")</f>
        <v>13.525269421798409</v>
      </c>
    </row>
    <row r="3312" spans="16:21" x14ac:dyDescent="0.25">
      <c r="P3312" s="10">
        <v>39328</v>
      </c>
      <c r="Q3312">
        <v>17.508410000000001</v>
      </c>
      <c r="S3312" s="42">
        <f t="shared" ca="1" si="57"/>
        <v>49332</v>
      </c>
      <c r="T3312" s="43">
        <f ca="1">_xll.BInterpol('Base CDI'!$H$4:$H$28,'Base CDI'!$J$4:$J$29,S3312,"Cubic","Extrapolate=Linear","MultiX=Average","Skip=True","Sort=True")</f>
        <v>13.510042167121179</v>
      </c>
      <c r="U3312" s="43">
        <f ca="1">_xll.BInterpol('Base CDI'!$H$4:$H$28,'Base CDI'!$I$4:$I$29,S3312,"Cubic","Extrapolate=Linear","MultiX=Average","Skip=True","Sort=True")</f>
        <v>13.525282600597492</v>
      </c>
    </row>
    <row r="3313" spans="16:21" x14ac:dyDescent="0.25">
      <c r="P3313" s="10">
        <v>39329</v>
      </c>
      <c r="Q3313">
        <v>17.51595</v>
      </c>
      <c r="S3313" s="42">
        <f t="shared" ca="1" si="57"/>
        <v>49333</v>
      </c>
      <c r="T3313" s="43">
        <f ca="1">_xll.BInterpol('Base CDI'!$H$4:$H$28,'Base CDI'!$J$4:$J$29,S3313,"Cubic","Extrapolate=Linear","MultiX=Average","Skip=True","Sort=True")</f>
        <v>13.510044208736849</v>
      </c>
      <c r="U3313" s="43">
        <f ca="1">_xll.BInterpol('Base CDI'!$H$4:$H$28,'Base CDI'!$I$4:$I$29,S3313,"Cubic","Extrapolate=Linear","MultiX=Average","Skip=True","Sort=True")</f>
        <v>13.525295751843933</v>
      </c>
    </row>
    <row r="3314" spans="16:21" x14ac:dyDescent="0.25">
      <c r="P3314" s="10">
        <v>39330</v>
      </c>
      <c r="Q3314">
        <v>17.52345</v>
      </c>
      <c r="S3314" s="42">
        <f t="shared" ca="1" si="57"/>
        <v>49334</v>
      </c>
      <c r="T3314" s="43">
        <f ca="1">_xll.BInterpol('Base CDI'!$H$4:$H$28,'Base CDI'!$J$4:$J$29,S3314,"Cubic","Extrapolate=Linear","MultiX=Average","Skip=True","Sort=True")</f>
        <v>13.510046253379562</v>
      </c>
      <c r="U3314" s="43">
        <f ca="1">_xll.BInterpol('Base CDI'!$H$4:$H$28,'Base CDI'!$I$4:$I$29,S3314,"Cubic","Extrapolate=Linear","MultiX=Average","Skip=True","Sort=True")</f>
        <v>13.52530887557654</v>
      </c>
    </row>
    <row r="3315" spans="16:21" x14ac:dyDescent="0.25">
      <c r="P3315" s="10">
        <v>39331</v>
      </c>
      <c r="Q3315">
        <v>17.530930000000001</v>
      </c>
      <c r="S3315" s="42">
        <f t="shared" ca="1" si="57"/>
        <v>49335</v>
      </c>
      <c r="T3315" s="43">
        <f ca="1">_xll.BInterpol('Base CDI'!$H$4:$H$28,'Base CDI'!$J$4:$J$29,S3315,"Cubic","Extrapolate=Linear","MultiX=Average","Skip=True","Sort=True")</f>
        <v>13.510048301045046</v>
      </c>
      <c r="U3315" s="43">
        <f ca="1">_xll.BInterpol('Base CDI'!$H$4:$H$28,'Base CDI'!$I$4:$I$29,S3315,"Cubic","Extrapolate=Linear","MultiX=Average","Skip=True","Sort=True")</f>
        <v>13.525321971834119</v>
      </c>
    </row>
    <row r="3316" spans="16:21" x14ac:dyDescent="0.25">
      <c r="P3316" s="10">
        <v>39335</v>
      </c>
      <c r="Q3316">
        <v>17.53828</v>
      </c>
      <c r="S3316" s="42">
        <f t="shared" ca="1" si="57"/>
        <v>49336</v>
      </c>
      <c r="T3316" s="43">
        <f ca="1">_xll.BInterpol('Base CDI'!$H$4:$H$28,'Base CDI'!$J$4:$J$29,S3316,"Cubic","Extrapolate=Linear","MultiX=Average","Skip=True","Sort=True")</f>
        <v>13.510050351729033</v>
      </c>
      <c r="U3316" s="43">
        <f ca="1">_xll.BInterpol('Base CDI'!$H$4:$H$28,'Base CDI'!$I$4:$I$29,S3316,"Cubic","Extrapolate=Linear","MultiX=Average","Skip=True","Sort=True")</f>
        <v>13.525335040655476</v>
      </c>
    </row>
    <row r="3317" spans="16:21" x14ac:dyDescent="0.25">
      <c r="P3317" s="10">
        <v>39336</v>
      </c>
      <c r="Q3317">
        <v>17.545639999999999</v>
      </c>
      <c r="S3317" s="42">
        <f t="shared" ca="1" si="57"/>
        <v>49337</v>
      </c>
      <c r="T3317" s="43">
        <f ca="1">_xll.BInterpol('Base CDI'!$H$4:$H$28,'Base CDI'!$J$4:$J$29,S3317,"Cubic","Extrapolate=Linear","MultiX=Average","Skip=True","Sort=True")</f>
        <v>13.510052405427254</v>
      </c>
      <c r="U3317" s="43">
        <f ca="1">_xll.BInterpol('Base CDI'!$H$4:$H$28,'Base CDI'!$I$4:$I$29,S3317,"Cubic","Extrapolate=Linear","MultiX=Average","Skip=True","Sort=True")</f>
        <v>13.525348082079416</v>
      </c>
    </row>
    <row r="3318" spans="16:21" x14ac:dyDescent="0.25">
      <c r="P3318" s="10">
        <v>39337</v>
      </c>
      <c r="Q3318">
        <v>17.552980000000002</v>
      </c>
      <c r="S3318" s="42">
        <f t="shared" ca="1" si="57"/>
        <v>49338</v>
      </c>
      <c r="T3318" s="43">
        <f ca="1">_xll.BInterpol('Base CDI'!$H$4:$H$28,'Base CDI'!$J$4:$J$29,S3318,"Cubic","Extrapolate=Linear","MultiX=Average","Skip=True","Sort=True")</f>
        <v>13.510054462135441</v>
      </c>
      <c r="U3318" s="43">
        <f ca="1">_xll.BInterpol('Base CDI'!$H$4:$H$28,'Base CDI'!$I$4:$I$29,S3318,"Cubic","Extrapolate=Linear","MultiX=Average","Skip=True","Sort=True")</f>
        <v>13.525361096144749</v>
      </c>
    </row>
    <row r="3319" spans="16:21" x14ac:dyDescent="0.25">
      <c r="P3319" s="10">
        <v>39338</v>
      </c>
      <c r="Q3319">
        <v>17.56033</v>
      </c>
      <c r="S3319" s="42">
        <f t="shared" ca="1" si="57"/>
        <v>49339</v>
      </c>
      <c r="T3319" s="43">
        <f ca="1">_xll.BInterpol('Base CDI'!$H$4:$H$28,'Base CDI'!$J$4:$J$29,S3319,"Cubic","Extrapolate=Linear","MultiX=Average","Skip=True","Sort=True")</f>
        <v>13.510056521849322</v>
      </c>
      <c r="U3319" s="43">
        <f ca="1">_xll.BInterpol('Base CDI'!$H$4:$H$28,'Base CDI'!$I$4:$I$29,S3319,"Cubic","Extrapolate=Linear","MultiX=Average","Skip=True","Sort=True")</f>
        <v>13.525374082890281</v>
      </c>
    </row>
    <row r="3320" spans="16:21" x14ac:dyDescent="0.25">
      <c r="P3320" s="10">
        <v>39339</v>
      </c>
      <c r="Q3320">
        <v>17.56767</v>
      </c>
      <c r="S3320" s="42">
        <f t="shared" ca="1" si="57"/>
        <v>49340</v>
      </c>
      <c r="T3320" s="43">
        <f ca="1">_xll.BInterpol('Base CDI'!$H$4:$H$28,'Base CDI'!$J$4:$J$29,S3320,"Cubic","Extrapolate=Linear","MultiX=Average","Skip=True","Sort=True")</f>
        <v>13.510058584564627</v>
      </c>
      <c r="U3320" s="43">
        <f ca="1">_xll.BInterpol('Base CDI'!$H$4:$H$28,'Base CDI'!$I$4:$I$29,S3320,"Cubic","Extrapolate=Linear","MultiX=Average","Skip=True","Sort=True")</f>
        <v>13.525387042354817</v>
      </c>
    </row>
    <row r="3321" spans="16:21" x14ac:dyDescent="0.25">
      <c r="P3321" s="10">
        <v>39342</v>
      </c>
      <c r="Q3321">
        <v>17.575030000000002</v>
      </c>
      <c r="S3321" s="42">
        <f t="shared" ca="1" si="57"/>
        <v>49341</v>
      </c>
      <c r="T3321" s="43">
        <f ca="1">_xll.BInterpol('Base CDI'!$H$4:$H$28,'Base CDI'!$J$4:$J$29,S3321,"Cubic","Extrapolate=Linear","MultiX=Average","Skip=True","Sort=True")</f>
        <v>13.510060650277088</v>
      </c>
      <c r="U3321" s="43">
        <f ca="1">_xll.BInterpol('Base CDI'!$H$4:$H$28,'Base CDI'!$I$4:$I$29,S3321,"Cubic","Extrapolate=Linear","MultiX=Average","Skip=True","Sort=True")</f>
        <v>13.525399974577162</v>
      </c>
    </row>
    <row r="3322" spans="16:21" x14ac:dyDescent="0.25">
      <c r="P3322" s="10">
        <v>39343</v>
      </c>
      <c r="Q3322">
        <v>17.582370000000001</v>
      </c>
      <c r="S3322" s="42">
        <f t="shared" ca="1" si="57"/>
        <v>49342</v>
      </c>
      <c r="T3322" s="43">
        <f ca="1">_xll.BInterpol('Base CDI'!$H$4:$H$28,'Base CDI'!$J$4:$J$29,S3322,"Cubic","Extrapolate=Linear","MultiX=Average","Skip=True","Sort=True")</f>
        <v>13.510062718982436</v>
      </c>
      <c r="U3322" s="43">
        <f ca="1">_xll.BInterpol('Base CDI'!$H$4:$H$28,'Base CDI'!$I$4:$I$29,S3322,"Cubic","Extrapolate=Linear","MultiX=Average","Skip=True","Sort=True")</f>
        <v>13.525412879596127</v>
      </c>
    </row>
    <row r="3323" spans="16:21" x14ac:dyDescent="0.25">
      <c r="P3323" s="10">
        <v>39344</v>
      </c>
      <c r="Q3323">
        <v>17.589729999999999</v>
      </c>
      <c r="S3323" s="42">
        <f t="shared" ca="1" si="57"/>
        <v>49343</v>
      </c>
      <c r="T3323" s="43">
        <f ca="1">_xll.BInterpol('Base CDI'!$H$4:$H$28,'Base CDI'!$J$4:$J$29,S3323,"Cubic","Extrapolate=Linear","MultiX=Average","Skip=True","Sort=True")</f>
        <v>13.510064790676401</v>
      </c>
      <c r="U3323" s="43">
        <f ca="1">_xll.BInterpol('Base CDI'!$H$4:$H$28,'Base CDI'!$I$4:$I$29,S3323,"Cubic","Extrapolate=Linear","MultiX=Average","Skip=True","Sort=True")</f>
        <v>13.525425757450513</v>
      </c>
    </row>
    <row r="3324" spans="16:21" x14ac:dyDescent="0.25">
      <c r="P3324" s="10">
        <v>39345</v>
      </c>
      <c r="Q3324">
        <v>17.597079999999998</v>
      </c>
      <c r="S3324" s="42">
        <f t="shared" ca="1" si="57"/>
        <v>49344</v>
      </c>
      <c r="T3324" s="43">
        <f ca="1">_xll.BInterpol('Base CDI'!$H$4:$H$28,'Base CDI'!$J$4:$J$29,S3324,"Cubic","Extrapolate=Linear","MultiX=Average","Skip=True","Sort=True")</f>
        <v>13.510066865354712</v>
      </c>
      <c r="U3324" s="43">
        <f ca="1">_xll.BInterpol('Base CDI'!$H$4:$H$28,'Base CDI'!$I$4:$I$29,S3324,"Cubic","Extrapolate=Linear","MultiX=Average","Skip=True","Sort=True")</f>
        <v>13.525438608179133</v>
      </c>
    </row>
    <row r="3325" spans="16:21" x14ac:dyDescent="0.25">
      <c r="P3325" s="10">
        <v>39346</v>
      </c>
      <c r="Q3325">
        <v>17.604430000000001</v>
      </c>
      <c r="S3325" s="42">
        <f t="shared" ca="1" si="57"/>
        <v>49345</v>
      </c>
      <c r="T3325" s="43">
        <f ca="1">_xll.BInterpol('Base CDI'!$H$4:$H$28,'Base CDI'!$J$4:$J$29,S3325,"Cubic","Extrapolate=Linear","MultiX=Average","Skip=True","Sort=True")</f>
        <v>13.510068943013103</v>
      </c>
      <c r="U3325" s="43">
        <f ca="1">_xll.BInterpol('Base CDI'!$H$4:$H$28,'Base CDI'!$I$4:$I$29,S3325,"Cubic","Extrapolate=Linear","MultiX=Average","Skip=True","Sort=True")</f>
        <v>13.525451431820787</v>
      </c>
    </row>
    <row r="3326" spans="16:21" x14ac:dyDescent="0.25">
      <c r="P3326" s="10">
        <v>39349</v>
      </c>
      <c r="Q3326">
        <v>17.61178</v>
      </c>
      <c r="S3326" s="42">
        <f t="shared" ca="1" si="57"/>
        <v>49346</v>
      </c>
      <c r="T3326" s="43">
        <f ca="1">_xll.BInterpol('Base CDI'!$H$4:$H$28,'Base CDI'!$J$4:$J$29,S3326,"Cubic","Extrapolate=Linear","MultiX=Average","Skip=True","Sort=True")</f>
        <v>13.510071023647301</v>
      </c>
      <c r="U3326" s="43">
        <f ca="1">_xll.BInterpol('Base CDI'!$H$4:$H$28,'Base CDI'!$I$4:$I$29,S3326,"Cubic","Extrapolate=Linear","MultiX=Average","Skip=True","Sort=True")</f>
        <v>13.525464228414286</v>
      </c>
    </row>
    <row r="3327" spans="16:21" x14ac:dyDescent="0.25">
      <c r="P3327" s="10">
        <v>39350</v>
      </c>
      <c r="Q3327">
        <v>17.619119999999999</v>
      </c>
      <c r="S3327" s="42">
        <f t="shared" ca="1" si="57"/>
        <v>49347</v>
      </c>
      <c r="T3327" s="43">
        <f ca="1">_xll.BInterpol('Base CDI'!$H$4:$H$28,'Base CDI'!$J$4:$J$29,S3327,"Cubic","Extrapolate=Linear","MultiX=Average","Skip=True","Sort=True")</f>
        <v>13.510073107253039</v>
      </c>
      <c r="U3327" s="43">
        <f ca="1">_xll.BInterpol('Base CDI'!$H$4:$H$28,'Base CDI'!$I$4:$I$29,S3327,"Cubic","Extrapolate=Linear","MultiX=Average","Skip=True","Sort=True")</f>
        <v>13.525476997998435</v>
      </c>
    </row>
    <row r="3328" spans="16:21" x14ac:dyDescent="0.25">
      <c r="P3328" s="10">
        <v>39351</v>
      </c>
      <c r="Q3328">
        <v>17.626470000000001</v>
      </c>
      <c r="S3328" s="42">
        <f t="shared" ca="1" si="57"/>
        <v>49348</v>
      </c>
      <c r="T3328" s="43">
        <f ca="1">_xll.BInterpol('Base CDI'!$H$4:$H$28,'Base CDI'!$J$4:$J$29,S3328,"Cubic","Extrapolate=Linear","MultiX=Average","Skip=True","Sort=True")</f>
        <v>13.510075193826045</v>
      </c>
      <c r="U3328" s="43">
        <f ca="1">_xll.BInterpol('Base CDI'!$H$4:$H$28,'Base CDI'!$I$4:$I$29,S3328,"Cubic","Extrapolate=Linear","MultiX=Average","Skip=True","Sort=True")</f>
        <v>13.525489740612041</v>
      </c>
    </row>
    <row r="3329" spans="16:21" x14ac:dyDescent="0.25">
      <c r="P3329" s="10">
        <v>39352</v>
      </c>
      <c r="Q3329">
        <v>17.63383</v>
      </c>
      <c r="S3329" s="42">
        <f t="shared" ca="1" si="57"/>
        <v>49349</v>
      </c>
      <c r="T3329" s="43">
        <f ca="1">_xll.BInterpol('Base CDI'!$H$4:$H$28,'Base CDI'!$J$4:$J$29,S3329,"Cubic","Extrapolate=Linear","MultiX=Average","Skip=True","Sort=True")</f>
        <v>13.510077283362053</v>
      </c>
      <c r="U3329" s="43">
        <f ca="1">_xll.BInterpol('Base CDI'!$H$4:$H$28,'Base CDI'!$I$4:$I$29,S3329,"Cubic","Extrapolate=Linear","MultiX=Average","Skip=True","Sort=True")</f>
        <v>13.525502456293911</v>
      </c>
    </row>
    <row r="3330" spans="16:21" x14ac:dyDescent="0.25">
      <c r="P3330" s="10">
        <v>39353</v>
      </c>
      <c r="Q3330">
        <v>17.641200000000001</v>
      </c>
      <c r="S3330" s="42">
        <f t="shared" ca="1" si="57"/>
        <v>49350</v>
      </c>
      <c r="T3330" s="43">
        <f ca="1">_xll.BInterpol('Base CDI'!$H$4:$H$28,'Base CDI'!$J$4:$J$29,S3330,"Cubic","Extrapolate=Linear","MultiX=Average","Skip=True","Sort=True")</f>
        <v>13.510079375856792</v>
      </c>
      <c r="U3330" s="43">
        <f ca="1">_xll.BInterpol('Base CDI'!$H$4:$H$28,'Base CDI'!$I$4:$I$29,S3330,"Cubic","Extrapolate=Linear","MultiX=Average","Skip=True","Sort=True")</f>
        <v>13.525515145082851</v>
      </c>
    </row>
    <row r="3331" spans="16:21" x14ac:dyDescent="0.25">
      <c r="P3331" s="10">
        <v>39356</v>
      </c>
      <c r="Q3331">
        <v>17.648579999999999</v>
      </c>
      <c r="S3331" s="42">
        <f t="shared" ca="1" si="57"/>
        <v>49351</v>
      </c>
      <c r="T3331" s="43">
        <f ca="1">_xll.BInterpol('Base CDI'!$H$4:$H$28,'Base CDI'!$J$4:$J$29,S3331,"Cubic","Extrapolate=Linear","MultiX=Average","Skip=True","Sort=True")</f>
        <v>13.510081471305991</v>
      </c>
      <c r="U3331" s="43">
        <f ca="1">_xll.BInterpol('Base CDI'!$H$4:$H$28,'Base CDI'!$I$4:$I$29,S3331,"Cubic","Extrapolate=Linear","MultiX=Average","Skip=True","Sort=True")</f>
        <v>13.525527807017665</v>
      </c>
    </row>
    <row r="3332" spans="16:21" x14ac:dyDescent="0.25">
      <c r="P3332" s="10">
        <v>39357</v>
      </c>
      <c r="Q3332">
        <v>17.65596</v>
      </c>
      <c r="S3332" s="42">
        <f t="shared" ca="1" si="57"/>
        <v>49352</v>
      </c>
      <c r="T3332" s="43">
        <f ca="1">_xll.BInterpol('Base CDI'!$H$4:$H$28,'Base CDI'!$J$4:$J$29,S3332,"Cubic","Extrapolate=Linear","MultiX=Average","Skip=True","Sort=True")</f>
        <v>13.510083569705383</v>
      </c>
      <c r="U3332" s="43">
        <f ca="1">_xll.BInterpol('Base CDI'!$H$4:$H$28,'Base CDI'!$I$4:$I$29,S3332,"Cubic","Extrapolate=Linear","MultiX=Average","Skip=True","Sort=True")</f>
        <v>13.525540442137164</v>
      </c>
    </row>
    <row r="3333" spans="16:21" x14ac:dyDescent="0.25">
      <c r="P3333" s="10">
        <v>39358</v>
      </c>
      <c r="Q3333">
        <v>17.663350000000001</v>
      </c>
      <c r="S3333" s="42">
        <f t="shared" ca="1" si="57"/>
        <v>49353</v>
      </c>
      <c r="T3333" s="43">
        <f ca="1">_xll.BInterpol('Base CDI'!$H$4:$H$28,'Base CDI'!$J$4:$J$29,S3333,"Cubic","Extrapolate=Linear","MultiX=Average","Skip=True","Sort=True")</f>
        <v>13.510085671050696</v>
      </c>
      <c r="U3333" s="43">
        <f ca="1">_xll.BInterpol('Base CDI'!$H$4:$H$28,'Base CDI'!$I$4:$I$29,S3333,"Cubic","Extrapolate=Linear","MultiX=Average","Skip=True","Sort=True")</f>
        <v>13.525553050480152</v>
      </c>
    </row>
    <row r="3334" spans="16:21" x14ac:dyDescent="0.25">
      <c r="P3334" s="10">
        <v>39359</v>
      </c>
      <c r="Q3334">
        <v>17.670739999999999</v>
      </c>
      <c r="S3334" s="42">
        <f t="shared" ca="1" si="57"/>
        <v>49354</v>
      </c>
      <c r="T3334" s="43">
        <f ca="1">_xll.BInterpol('Base CDI'!$H$4:$H$28,'Base CDI'!$J$4:$J$29,S3334,"Cubic","Extrapolate=Linear","MultiX=Average","Skip=True","Sort=True")</f>
        <v>13.510087775337663</v>
      </c>
      <c r="U3334" s="43">
        <f ca="1">_xll.BInterpol('Base CDI'!$H$4:$H$28,'Base CDI'!$I$4:$I$29,S3334,"Cubic","Extrapolate=Linear","MultiX=Average","Skip=True","Sort=True")</f>
        <v>13.525565632085435</v>
      </c>
    </row>
    <row r="3335" spans="16:21" x14ac:dyDescent="0.25">
      <c r="P3335" s="10">
        <v>39360</v>
      </c>
      <c r="Q3335">
        <v>17.678129999999999</v>
      </c>
      <c r="S3335" s="42">
        <f t="shared" ca="1" si="57"/>
        <v>49355</v>
      </c>
      <c r="T3335" s="43">
        <f ca="1">_xll.BInterpol('Base CDI'!$H$4:$H$28,'Base CDI'!$J$4:$J$29,S3335,"Cubic","Extrapolate=Linear","MultiX=Average","Skip=True","Sort=True")</f>
        <v>13.510089882562013</v>
      </c>
      <c r="U3335" s="43">
        <f ca="1">_xll.BInterpol('Base CDI'!$H$4:$H$28,'Base CDI'!$I$4:$I$29,S3335,"Cubic","Extrapolate=Linear","MultiX=Average","Skip=True","Sort=True")</f>
        <v>13.525578186991821</v>
      </c>
    </row>
    <row r="3336" spans="16:21" x14ac:dyDescent="0.25">
      <c r="P3336" s="10">
        <v>39363</v>
      </c>
      <c r="Q3336">
        <v>17.68552</v>
      </c>
      <c r="S3336" s="42">
        <f t="shared" ca="1" si="57"/>
        <v>49356</v>
      </c>
      <c r="T3336" s="43">
        <f ca="1">_xll.BInterpol('Base CDI'!$H$4:$H$28,'Base CDI'!$J$4:$J$29,S3336,"Cubic","Extrapolate=Linear","MultiX=Average","Skip=True","Sort=True")</f>
        <v>13.510091992719477</v>
      </c>
      <c r="U3336" s="43">
        <f ca="1">_xll.BInterpol('Base CDI'!$H$4:$H$28,'Base CDI'!$I$4:$I$29,S3336,"Cubic","Extrapolate=Linear","MultiX=Average","Skip=True","Sort=True")</f>
        <v>13.525590715238117</v>
      </c>
    </row>
    <row r="3337" spans="16:21" x14ac:dyDescent="0.25">
      <c r="P3337" s="10">
        <v>39364</v>
      </c>
      <c r="Q3337">
        <v>17.692910000000001</v>
      </c>
      <c r="S3337" s="42">
        <f t="shared" ca="1" si="57"/>
        <v>49357</v>
      </c>
      <c r="T3337" s="43">
        <f ca="1">_xll.BInterpol('Base CDI'!$H$4:$H$28,'Base CDI'!$J$4:$J$29,S3337,"Cubic","Extrapolate=Linear","MultiX=Average","Skip=True","Sort=True")</f>
        <v>13.510094105805786</v>
      </c>
      <c r="U3337" s="43">
        <f ca="1">_xll.BInterpol('Base CDI'!$H$4:$H$28,'Base CDI'!$I$4:$I$29,S3337,"Cubic","Extrapolate=Linear","MultiX=Average","Skip=True","Sort=True")</f>
        <v>13.525603216863127</v>
      </c>
    </row>
    <row r="3338" spans="16:21" x14ac:dyDescent="0.25">
      <c r="P3338" s="10">
        <v>39365</v>
      </c>
      <c r="Q3338">
        <v>17.700310000000002</v>
      </c>
      <c r="S3338" s="42">
        <f t="shared" ca="1" si="57"/>
        <v>49358</v>
      </c>
      <c r="T3338" s="43">
        <f ca="1">_xll.BInterpol('Base CDI'!$H$4:$H$28,'Base CDI'!$J$4:$J$29,S3338,"Cubic","Extrapolate=Linear","MultiX=Average","Skip=True","Sort=True")</f>
        <v>13.510096221816669</v>
      </c>
      <c r="U3338" s="43">
        <f ca="1">_xll.BInterpol('Base CDI'!$H$4:$H$28,'Base CDI'!$I$4:$I$29,S3338,"Cubic","Extrapolate=Linear","MultiX=Average","Skip=True","Sort=True")</f>
        <v>13.52561569190566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8">S3338+1</f>
        <v>49359</v>
      </c>
      <c r="T3339" s="43">
        <f ca="1">_xll.BInterpol('Base CDI'!$H$4:$H$28,'Base CDI'!$J$4:$J$29,S3339,"Cubic","Extrapolate=Linear","MultiX=Average","Skip=True","Sort=True")</f>
        <v>13.510098340747859</v>
      </c>
      <c r="U3339" s="43">
        <f ca="1">_xll.BInterpol('Base CDI'!$H$4:$H$28,'Base CDI'!$I$4:$I$29,S3339,"Cubic","Extrapolate=Linear","MultiX=Average","Skip=True","Sort=True")</f>
        <v>13.525628140404521</v>
      </c>
    </row>
    <row r="3340" spans="16:21" x14ac:dyDescent="0.25">
      <c r="P3340" s="10">
        <v>39370</v>
      </c>
      <c r="Q3340">
        <v>17.715119999999999</v>
      </c>
      <c r="S3340" s="42">
        <f t="shared" ca="1" si="58"/>
        <v>49360</v>
      </c>
      <c r="T3340" s="43">
        <f ca="1">_xll.BInterpol('Base CDI'!$H$4:$H$28,'Base CDI'!$J$4:$J$29,S3340,"Cubic","Extrapolate=Linear","MultiX=Average","Skip=True","Sort=True")</f>
        <v>13.510100462595085</v>
      </c>
      <c r="U3340" s="43">
        <f ca="1">_xll.BInterpol('Base CDI'!$H$4:$H$28,'Base CDI'!$I$4:$I$29,S3340,"Cubic","Extrapolate=Linear","MultiX=Average","Skip=True","Sort=True")</f>
        <v>13.525640562398516</v>
      </c>
    </row>
    <row r="3341" spans="16:21" x14ac:dyDescent="0.25">
      <c r="P3341" s="10">
        <v>39371</v>
      </c>
      <c r="Q3341">
        <v>17.722529999999999</v>
      </c>
      <c r="S3341" s="42">
        <f t="shared" ca="1" si="58"/>
        <v>49361</v>
      </c>
      <c r="T3341" s="43">
        <f ca="1">_xll.BInterpol('Base CDI'!$H$4:$H$28,'Base CDI'!$J$4:$J$29,S3341,"Cubic","Extrapolate=Linear","MultiX=Average","Skip=True","Sort=True")</f>
        <v>13.510102587354078</v>
      </c>
      <c r="U3341" s="43">
        <f ca="1">_xll.BInterpol('Base CDI'!$H$4:$H$28,'Base CDI'!$I$4:$I$29,S3341,"Cubic","Extrapolate=Linear","MultiX=Average","Skip=True","Sort=True")</f>
        <v>13.525652957926455</v>
      </c>
    </row>
    <row r="3342" spans="16:21" x14ac:dyDescent="0.25">
      <c r="P3342" s="10">
        <v>39372</v>
      </c>
      <c r="Q3342">
        <v>17.729949999999999</v>
      </c>
      <c r="S3342" s="42">
        <f t="shared" ca="1" si="58"/>
        <v>49362</v>
      </c>
      <c r="T3342" s="43">
        <f ca="1">_xll.BInterpol('Base CDI'!$H$4:$H$28,'Base CDI'!$J$4:$J$29,S3342,"Cubic","Extrapolate=Linear","MultiX=Average","Skip=True","Sort=True")</f>
        <v>13.510104715020567</v>
      </c>
      <c r="U3342" s="43">
        <f ca="1">_xll.BInterpol('Base CDI'!$H$4:$H$28,'Base CDI'!$I$4:$I$29,S3342,"Cubic","Extrapolate=Linear","MultiX=Average","Skip=True","Sort=True")</f>
        <v>13.525665327027141</v>
      </c>
    </row>
    <row r="3343" spans="16:21" x14ac:dyDescent="0.25">
      <c r="P3343" s="10">
        <v>39373</v>
      </c>
      <c r="Q3343">
        <v>17.737349999999999</v>
      </c>
      <c r="S3343" s="42">
        <f t="shared" ca="1" si="58"/>
        <v>49363</v>
      </c>
      <c r="T3343" s="43">
        <f ca="1">_xll.BInterpol('Base CDI'!$H$4:$H$28,'Base CDI'!$J$4:$J$29,S3343,"Cubic","Extrapolate=Linear","MultiX=Average","Skip=True","Sort=True")</f>
        <v>13.510106845590284</v>
      </c>
      <c r="U3343" s="43">
        <f ca="1">_xll.BInterpol('Base CDI'!$H$4:$H$28,'Base CDI'!$I$4:$I$29,S3343,"Cubic","Extrapolate=Linear","MultiX=Average","Skip=True","Sort=True")</f>
        <v>13.525677669739382</v>
      </c>
    </row>
    <row r="3344" spans="16:21" x14ac:dyDescent="0.25">
      <c r="P3344" s="10">
        <v>39374</v>
      </c>
      <c r="Q3344">
        <v>17.744759999999999</v>
      </c>
      <c r="S3344" s="42">
        <f t="shared" ca="1" si="58"/>
        <v>49364</v>
      </c>
      <c r="T3344" s="43">
        <f ca="1">_xll.BInterpol('Base CDI'!$H$4:$H$28,'Base CDI'!$J$4:$J$29,S3344,"Cubic","Extrapolate=Linear","MultiX=Average","Skip=True","Sort=True")</f>
        <v>13.510108979058961</v>
      </c>
      <c r="U3344" s="43">
        <f ca="1">_xll.BInterpol('Base CDI'!$H$4:$H$28,'Base CDI'!$I$4:$I$29,S3344,"Cubic","Extrapolate=Linear","MultiX=Average","Skip=True","Sort=True")</f>
        <v>13.525689986101986</v>
      </c>
    </row>
    <row r="3345" spans="16:21" x14ac:dyDescent="0.25">
      <c r="P3345" s="10">
        <v>39377</v>
      </c>
      <c r="Q3345">
        <v>17.752179999999999</v>
      </c>
      <c r="S3345" s="42">
        <f t="shared" ca="1" si="58"/>
        <v>49365</v>
      </c>
      <c r="T3345" s="43">
        <f ca="1">_xll.BInterpol('Base CDI'!$H$4:$H$28,'Base CDI'!$J$4:$J$29,S3345,"Cubic","Extrapolate=Linear","MultiX=Average","Skip=True","Sort=True")</f>
        <v>13.510111115422326</v>
      </c>
      <c r="U3345" s="43">
        <f ca="1">_xll.BInterpol('Base CDI'!$H$4:$H$28,'Base CDI'!$I$4:$I$29,S3345,"Cubic","Extrapolate=Linear","MultiX=Average","Skip=True","Sort=True")</f>
        <v>13.525702276153755</v>
      </c>
    </row>
    <row r="3346" spans="16:21" x14ac:dyDescent="0.25">
      <c r="P3346" s="10">
        <v>39378</v>
      </c>
      <c r="Q3346">
        <v>17.759609999999999</v>
      </c>
      <c r="S3346" s="42">
        <f t="shared" ca="1" si="58"/>
        <v>49366</v>
      </c>
      <c r="T3346" s="43">
        <f ca="1">_xll.BInterpol('Base CDI'!$H$4:$H$28,'Base CDI'!$J$4:$J$29,S3346,"Cubic","Extrapolate=Linear","MultiX=Average","Skip=True","Sort=True")</f>
        <v>13.51011325467611</v>
      </c>
      <c r="U3346" s="43">
        <f ca="1">_xll.BInterpol('Base CDI'!$H$4:$H$28,'Base CDI'!$I$4:$I$29,S3346,"Cubic","Extrapolate=Linear","MultiX=Average","Skip=True","Sort=True")</f>
        <v>13.525714539933501</v>
      </c>
    </row>
    <row r="3347" spans="16:21" x14ac:dyDescent="0.25">
      <c r="P3347" s="10">
        <v>39379</v>
      </c>
      <c r="Q3347">
        <v>17.767029999999998</v>
      </c>
      <c r="S3347" s="42">
        <f t="shared" ca="1" si="58"/>
        <v>49367</v>
      </c>
      <c r="T3347" s="43">
        <f ca="1">_xll.BInterpol('Base CDI'!$H$4:$H$28,'Base CDI'!$J$4:$J$29,S3347,"Cubic","Extrapolate=Linear","MultiX=Average","Skip=True","Sort=True")</f>
        <v>13.510115396816044</v>
      </c>
      <c r="U3347" s="43">
        <f ca="1">_xll.BInterpol('Base CDI'!$H$4:$H$28,'Base CDI'!$I$4:$I$29,S3347,"Cubic","Extrapolate=Linear","MultiX=Average","Skip=True","Sort=True")</f>
        <v>13.525726777480026</v>
      </c>
    </row>
    <row r="3348" spans="16:21" x14ac:dyDescent="0.25">
      <c r="P3348" s="10">
        <v>39380</v>
      </c>
      <c r="Q3348">
        <v>17.774470000000001</v>
      </c>
      <c r="S3348" s="42">
        <f t="shared" ca="1" si="58"/>
        <v>49368</v>
      </c>
      <c r="T3348" s="43">
        <f ca="1">_xll.BInterpol('Base CDI'!$H$4:$H$28,'Base CDI'!$J$4:$J$29,S3348,"Cubic","Extrapolate=Linear","MultiX=Average","Skip=True","Sort=True")</f>
        <v>13.510117541837859</v>
      </c>
      <c r="U3348" s="43">
        <f ca="1">_xll.BInterpol('Base CDI'!$H$4:$H$28,'Base CDI'!$I$4:$I$29,S3348,"Cubic","Extrapolate=Linear","MultiX=Average","Skip=True","Sort=True")</f>
        <v>13.525738988832138</v>
      </c>
    </row>
    <row r="3349" spans="16:21" x14ac:dyDescent="0.25">
      <c r="P3349" s="10">
        <v>39381</v>
      </c>
      <c r="Q3349">
        <v>17.78191</v>
      </c>
      <c r="S3349" s="42">
        <f t="shared" ca="1" si="58"/>
        <v>49369</v>
      </c>
      <c r="T3349" s="43">
        <f ca="1">_xll.BInterpol('Base CDI'!$H$4:$H$28,'Base CDI'!$J$4:$J$29,S3349,"Cubic","Extrapolate=Linear","MultiX=Average","Skip=True","Sort=True")</f>
        <v>13.510119689737285</v>
      </c>
      <c r="U3349" s="43">
        <f ca="1">_xll.BInterpol('Base CDI'!$H$4:$H$28,'Base CDI'!$I$4:$I$29,S3349,"Cubic","Extrapolate=Linear","MultiX=Average","Skip=True","Sort=True")</f>
        <v>13.525751174028645</v>
      </c>
    </row>
    <row r="3350" spans="16:21" x14ac:dyDescent="0.25">
      <c r="P3350" s="10">
        <v>39384</v>
      </c>
      <c r="Q3350">
        <v>17.789339999999999</v>
      </c>
      <c r="S3350" s="42">
        <f t="shared" ca="1" si="58"/>
        <v>49370</v>
      </c>
      <c r="T3350" s="43">
        <f ca="1">_xll.BInterpol('Base CDI'!$H$4:$H$28,'Base CDI'!$J$4:$J$29,S3350,"Cubic","Extrapolate=Linear","MultiX=Average","Skip=True","Sort=True")</f>
        <v>13.510121840510052</v>
      </c>
      <c r="U3350" s="43">
        <f ca="1">_xll.BInterpol('Base CDI'!$H$4:$H$28,'Base CDI'!$I$4:$I$29,S3350,"Cubic","Extrapolate=Linear","MultiX=Average","Skip=True","Sort=True")</f>
        <v>13.525763333108355</v>
      </c>
    </row>
    <row r="3351" spans="16:21" x14ac:dyDescent="0.25">
      <c r="P3351" s="10">
        <v>39385</v>
      </c>
      <c r="Q3351">
        <v>17.796790000000001</v>
      </c>
      <c r="S3351" s="42">
        <f t="shared" ca="1" si="58"/>
        <v>49371</v>
      </c>
      <c r="T3351" s="43">
        <f ca="1">_xll.BInterpol('Base CDI'!$H$4:$H$28,'Base CDI'!$J$4:$J$29,S3351,"Cubic","Extrapolate=Linear","MultiX=Average","Skip=True","Sort=True")</f>
        <v>13.510123994151893</v>
      </c>
      <c r="U3351" s="43">
        <f ca="1">_xll.BInterpol('Base CDI'!$H$4:$H$28,'Base CDI'!$I$4:$I$29,S3351,"Cubic","Extrapolate=Linear","MultiX=Average","Skip=True","Sort=True")</f>
        <v>13.525775466110069</v>
      </c>
    </row>
    <row r="3352" spans="16:21" x14ac:dyDescent="0.25">
      <c r="P3352" s="10">
        <v>39386</v>
      </c>
      <c r="Q3352">
        <v>17.80423</v>
      </c>
      <c r="S3352" s="42">
        <f t="shared" ca="1" si="58"/>
        <v>49372</v>
      </c>
      <c r="T3352" s="43">
        <f ca="1">_xll.BInterpol('Base CDI'!$H$4:$H$28,'Base CDI'!$J$4:$J$29,S3352,"Cubic","Extrapolate=Linear","MultiX=Average","Skip=True","Sort=True")</f>
        <v>13.510126150658536</v>
      </c>
      <c r="U3352" s="43">
        <f ca="1">_xll.BInterpol('Base CDI'!$H$4:$H$28,'Base CDI'!$I$4:$I$29,S3352,"Cubic","Extrapolate=Linear","MultiX=Average","Skip=True","Sort=True")</f>
        <v>13.525787573072597</v>
      </c>
    </row>
    <row r="3353" spans="16:21" x14ac:dyDescent="0.25">
      <c r="P3353" s="10">
        <v>39387</v>
      </c>
      <c r="Q3353">
        <v>17.81166</v>
      </c>
      <c r="S3353" s="42">
        <f t="shared" ca="1" si="58"/>
        <v>49373</v>
      </c>
      <c r="T3353" s="43">
        <f ca="1">_xll.BInterpol('Base CDI'!$H$4:$H$28,'Base CDI'!$J$4:$J$29,S3353,"Cubic","Extrapolate=Linear","MultiX=Average","Skip=True","Sort=True")</f>
        <v>13.510128310025712</v>
      </c>
      <c r="U3353" s="43">
        <f ca="1">_xll.BInterpol('Base CDI'!$H$4:$H$28,'Base CDI'!$I$4:$I$29,S3353,"Cubic","Extrapolate=Linear","MultiX=Average","Skip=True","Sort=True")</f>
        <v>13.525799654034746</v>
      </c>
    </row>
    <row r="3354" spans="16:21" x14ac:dyDescent="0.25">
      <c r="P3354" s="10">
        <v>39391</v>
      </c>
      <c r="Q3354">
        <v>17.819099999999999</v>
      </c>
      <c r="S3354" s="42">
        <f t="shared" ca="1" si="58"/>
        <v>49374</v>
      </c>
      <c r="T3354" s="43">
        <f ca="1">_xll.BInterpol('Base CDI'!$H$4:$H$28,'Base CDI'!$J$4:$J$29,S3354,"Cubic","Extrapolate=Linear","MultiX=Average","Skip=True","Sort=True")</f>
        <v>13.510130472249152</v>
      </c>
      <c r="U3354" s="43">
        <f ca="1">_xll.BInterpol('Base CDI'!$H$4:$H$28,'Base CDI'!$I$4:$I$29,S3354,"Cubic","Extrapolate=Linear","MultiX=Average","Skip=True","Sort=True")</f>
        <v>13.52581170903532</v>
      </c>
    </row>
    <row r="3355" spans="16:21" x14ac:dyDescent="0.25">
      <c r="P3355" s="10">
        <v>39392</v>
      </c>
      <c r="Q3355">
        <v>17.826560000000001</v>
      </c>
      <c r="S3355" s="42">
        <f t="shared" ca="1" si="58"/>
        <v>49375</v>
      </c>
      <c r="T3355" s="43">
        <f ca="1">_xll.BInterpol('Base CDI'!$H$4:$H$28,'Base CDI'!$J$4:$J$29,S3355,"Cubic","Extrapolate=Linear","MultiX=Average","Skip=True","Sort=True")</f>
        <v>13.510132637324586</v>
      </c>
      <c r="U3355" s="43">
        <f ca="1">_xll.BInterpol('Base CDI'!$H$4:$H$28,'Base CDI'!$I$4:$I$29,S3355,"Cubic","Extrapolate=Linear","MultiX=Average","Skip=True","Sort=True")</f>
        <v>13.525823738113129</v>
      </c>
    </row>
    <row r="3356" spans="16:21" x14ac:dyDescent="0.25">
      <c r="P3356" s="10">
        <v>39393</v>
      </c>
      <c r="Q3356">
        <v>17.834009999999999</v>
      </c>
      <c r="S3356" s="42">
        <f t="shared" ca="1" si="58"/>
        <v>49376</v>
      </c>
      <c r="T3356" s="43">
        <f ca="1">_xll.BInterpol('Base CDI'!$H$4:$H$28,'Base CDI'!$J$4:$J$29,S3356,"Cubic","Extrapolate=Linear","MultiX=Average","Skip=True","Sort=True")</f>
        <v>13.510134805247745</v>
      </c>
      <c r="U3356" s="43">
        <f ca="1">_xll.BInterpol('Base CDI'!$H$4:$H$28,'Base CDI'!$I$4:$I$29,S3356,"Cubic","Extrapolate=Linear","MultiX=Average","Skip=True","Sort=True")</f>
        <v>13.525835741306977</v>
      </c>
    </row>
    <row r="3357" spans="16:21" x14ac:dyDescent="0.25">
      <c r="P3357" s="10">
        <v>39394</v>
      </c>
      <c r="Q3357">
        <v>17.841470000000001</v>
      </c>
      <c r="S3357" s="42">
        <f t="shared" ca="1" si="58"/>
        <v>49377</v>
      </c>
      <c r="T3357" s="43">
        <f ca="1">_xll.BInterpol('Base CDI'!$H$4:$H$28,'Base CDI'!$J$4:$J$29,S3357,"Cubic","Extrapolate=Linear","MultiX=Average","Skip=True","Sort=True")</f>
        <v>13.51013697601436</v>
      </c>
      <c r="U3357" s="43">
        <f ca="1">_xll.BInterpol('Base CDI'!$H$4:$H$28,'Base CDI'!$I$4:$I$29,S3357,"Cubic","Extrapolate=Linear","MultiX=Average","Skip=True","Sort=True")</f>
        <v>13.525847718655671</v>
      </c>
    </row>
    <row r="3358" spans="16:21" x14ac:dyDescent="0.25">
      <c r="P3358" s="10">
        <v>39395</v>
      </c>
      <c r="Q3358">
        <v>17.84892</v>
      </c>
      <c r="S3358" s="42">
        <f t="shared" ca="1" si="58"/>
        <v>49378</v>
      </c>
      <c r="T3358" s="43">
        <f ca="1">_xll.BInterpol('Base CDI'!$H$4:$H$28,'Base CDI'!$J$4:$J$29,S3358,"Cubic","Extrapolate=Linear","MultiX=Average","Skip=True","Sort=True")</f>
        <v>13.51013914962016</v>
      </c>
      <c r="U3358" s="43">
        <f ca="1">_xll.BInterpol('Base CDI'!$H$4:$H$28,'Base CDI'!$I$4:$I$29,S3358,"Cubic","Extrapolate=Linear","MultiX=Average","Skip=True","Sort=True")</f>
        <v>13.525859670198018</v>
      </c>
    </row>
    <row r="3359" spans="16:21" x14ac:dyDescent="0.25">
      <c r="P3359" s="10">
        <v>39398</v>
      </c>
      <c r="Q3359">
        <v>17.856380000000001</v>
      </c>
      <c r="S3359" s="42">
        <f t="shared" ca="1" si="58"/>
        <v>49379</v>
      </c>
      <c r="T3359" s="43">
        <f ca="1">_xll.BInterpol('Base CDI'!$H$4:$H$28,'Base CDI'!$J$4:$J$29,S3359,"Cubic","Extrapolate=Linear","MultiX=Average","Skip=True","Sort=True")</f>
        <v>13.510141326060879</v>
      </c>
      <c r="U3359" s="43">
        <f ca="1">_xll.BInterpol('Base CDI'!$H$4:$H$28,'Base CDI'!$I$4:$I$29,S3359,"Cubic","Extrapolate=Linear","MultiX=Average","Skip=True","Sort=True")</f>
        <v>13.525871595972825</v>
      </c>
    </row>
    <row r="3360" spans="16:21" x14ac:dyDescent="0.25">
      <c r="P3360" s="10">
        <v>39399</v>
      </c>
      <c r="Q3360">
        <v>17.86384</v>
      </c>
      <c r="S3360" s="42">
        <f t="shared" ca="1" si="58"/>
        <v>49380</v>
      </c>
      <c r="T3360" s="43">
        <f ca="1">_xll.BInterpol('Base CDI'!$H$4:$H$28,'Base CDI'!$J$4:$J$29,S3360,"Cubic","Extrapolate=Linear","MultiX=Average","Skip=True","Sort=True")</f>
        <v>13.510143505332243</v>
      </c>
      <c r="U3360" s="43">
        <f ca="1">_xll.BInterpol('Base CDI'!$H$4:$H$28,'Base CDI'!$I$4:$I$29,S3360,"Cubic","Extrapolate=Linear","MultiX=Average","Skip=True","Sort=True")</f>
        <v>13.525883496018897</v>
      </c>
    </row>
    <row r="3361" spans="16:21" x14ac:dyDescent="0.25">
      <c r="P3361" s="10">
        <v>39400</v>
      </c>
      <c r="Q3361">
        <v>17.87133</v>
      </c>
      <c r="S3361" s="42">
        <f t="shared" ca="1" si="58"/>
        <v>49381</v>
      </c>
      <c r="T3361" s="43">
        <f ca="1">_xll.BInterpol('Base CDI'!$H$4:$H$28,'Base CDI'!$J$4:$J$29,S3361,"Cubic","Extrapolate=Linear","MultiX=Average","Skip=True","Sort=True")</f>
        <v>13.510145687429985</v>
      </c>
      <c r="U3361" s="43">
        <f ca="1">_xll.BInterpol('Base CDI'!$H$4:$H$28,'Base CDI'!$I$4:$I$29,S3361,"Cubic","Extrapolate=Linear","MultiX=Average","Skip=True","Sort=True")</f>
        <v>13.525895370375043</v>
      </c>
    </row>
    <row r="3362" spans="16:21" x14ac:dyDescent="0.25">
      <c r="P3362" s="10">
        <v>39402</v>
      </c>
      <c r="Q3362">
        <v>17.878799999999998</v>
      </c>
      <c r="S3362" s="42">
        <f t="shared" ca="1" si="58"/>
        <v>49382</v>
      </c>
      <c r="T3362" s="43">
        <f ca="1">_xll.BInterpol('Base CDI'!$H$4:$H$28,'Base CDI'!$J$4:$J$29,S3362,"Cubic","Extrapolate=Linear","MultiX=Average","Skip=True","Sort=True")</f>
        <v>13.510147872349837</v>
      </c>
      <c r="U3362" s="43">
        <f ca="1">_xll.BInterpol('Base CDI'!$H$4:$H$28,'Base CDI'!$I$4:$I$29,S3362,"Cubic","Extrapolate=Linear","MultiX=Average","Skip=True","Sort=True")</f>
        <v>13.525907219080066</v>
      </c>
    </row>
    <row r="3363" spans="16:21" x14ac:dyDescent="0.25">
      <c r="P3363" s="10">
        <v>39405</v>
      </c>
      <c r="Q3363">
        <v>17.88627</v>
      </c>
      <c r="S3363" s="42">
        <f t="shared" ca="1" si="58"/>
        <v>49383</v>
      </c>
      <c r="T3363" s="43">
        <f ca="1">_xll.BInterpol('Base CDI'!$H$4:$H$28,'Base CDI'!$J$4:$J$29,S3363,"Cubic","Extrapolate=Linear","MultiX=Average","Skip=True","Sort=True")</f>
        <v>13.510150060087526</v>
      </c>
      <c r="U3363" s="43">
        <f ca="1">_xll.BInterpol('Base CDI'!$H$4:$H$28,'Base CDI'!$I$4:$I$29,S3363,"Cubic","Extrapolate=Linear","MultiX=Average","Skip=True","Sort=True")</f>
        <v>13.525919042172776</v>
      </c>
    </row>
    <row r="3364" spans="16:21" x14ac:dyDescent="0.25">
      <c r="P3364" s="10">
        <v>39406</v>
      </c>
      <c r="Q3364">
        <v>17.89376</v>
      </c>
      <c r="S3364" s="42">
        <f t="shared" ca="1" si="58"/>
        <v>49384</v>
      </c>
      <c r="T3364" s="43">
        <f ca="1">_xll.BInterpol('Base CDI'!$H$4:$H$28,'Base CDI'!$J$4:$J$29,S3364,"Cubic","Extrapolate=Linear","MultiX=Average","Skip=True","Sort=True")</f>
        <v>13.510152250638784</v>
      </c>
      <c r="U3364" s="43">
        <f ca="1">_xll.BInterpol('Base CDI'!$H$4:$H$28,'Base CDI'!$I$4:$I$29,S3364,"Cubic","Extrapolate=Linear","MultiX=Average","Skip=True","Sort=True")</f>
        <v>13.525930839691977</v>
      </c>
    </row>
    <row r="3365" spans="16:21" x14ac:dyDescent="0.25">
      <c r="P3365" s="10">
        <v>39407</v>
      </c>
      <c r="Q3365">
        <v>17.901250000000001</v>
      </c>
      <c r="S3365" s="42">
        <f t="shared" ca="1" si="58"/>
        <v>49385</v>
      </c>
      <c r="T3365" s="43">
        <f ca="1">_xll.BInterpol('Base CDI'!$H$4:$H$28,'Base CDI'!$J$4:$J$29,S3365,"Cubic","Extrapolate=Linear","MultiX=Average","Skip=True","Sort=True")</f>
        <v>13.510154443999342</v>
      </c>
      <c r="U3365" s="43">
        <f ca="1">_xll.BInterpol('Base CDI'!$H$4:$H$28,'Base CDI'!$I$4:$I$29,S3365,"Cubic","Extrapolate=Linear","MultiX=Average","Skip=True","Sort=True")</f>
        <v>13.525942611676477</v>
      </c>
    </row>
    <row r="3366" spans="16:21" x14ac:dyDescent="0.25">
      <c r="P3366" s="10">
        <v>39408</v>
      </c>
      <c r="Q3366">
        <v>17.908750000000001</v>
      </c>
      <c r="S3366" s="42">
        <f t="shared" ca="1" si="58"/>
        <v>49386</v>
      </c>
      <c r="T3366" s="43">
        <f ca="1">_xll.BInterpol('Base CDI'!$H$4:$H$28,'Base CDI'!$J$4:$J$29,S3366,"Cubic","Extrapolate=Linear","MultiX=Average","Skip=True","Sort=True")</f>
        <v>13.510156640164931</v>
      </c>
      <c r="U3366" s="43">
        <f ca="1">_xll.BInterpol('Base CDI'!$H$4:$H$28,'Base CDI'!$I$4:$I$29,S3366,"Cubic","Extrapolate=Linear","MultiX=Average","Skip=True","Sort=True")</f>
        <v>13.525954358165082</v>
      </c>
    </row>
    <row r="3367" spans="16:21" x14ac:dyDescent="0.25">
      <c r="P3367" s="10">
        <v>39409</v>
      </c>
      <c r="Q3367">
        <v>17.916250000000002</v>
      </c>
      <c r="S3367" s="42">
        <f t="shared" ca="1" si="58"/>
        <v>49387</v>
      </c>
      <c r="T3367" s="43">
        <f ca="1">_xll.BInterpol('Base CDI'!$H$4:$H$28,'Base CDI'!$J$4:$J$29,S3367,"Cubic","Extrapolate=Linear","MultiX=Average","Skip=True","Sort=True")</f>
        <v>13.510158839131282</v>
      </c>
      <c r="U3367" s="43">
        <f ca="1">_xll.BInterpol('Base CDI'!$H$4:$H$28,'Base CDI'!$I$4:$I$29,S3367,"Cubic","Extrapolate=Linear","MultiX=Average","Skip=True","Sort=True")</f>
        <v>13.5259660791966</v>
      </c>
    </row>
    <row r="3368" spans="16:21" x14ac:dyDescent="0.25">
      <c r="P3368" s="10">
        <v>39412</v>
      </c>
      <c r="Q3368">
        <v>17.923729999999999</v>
      </c>
      <c r="S3368" s="42">
        <f t="shared" ca="1" si="58"/>
        <v>49388</v>
      </c>
      <c r="T3368" s="43">
        <f ca="1">_xll.BInterpol('Base CDI'!$H$4:$H$28,'Base CDI'!$J$4:$J$29,S3368,"Cubic","Extrapolate=Linear","MultiX=Average","Skip=True","Sort=True")</f>
        <v>13.510161040894124</v>
      </c>
      <c r="U3368" s="43">
        <f ca="1">_xll.BInterpol('Base CDI'!$H$4:$H$28,'Base CDI'!$I$4:$I$29,S3368,"Cubic","Extrapolate=Linear","MultiX=Average","Skip=True","Sort=True")</f>
        <v>13.525977774809833</v>
      </c>
    </row>
    <row r="3369" spans="16:21" x14ac:dyDescent="0.25">
      <c r="P3369" s="10">
        <v>39413</v>
      </c>
      <c r="Q3369">
        <v>17.931229999999999</v>
      </c>
      <c r="S3369" s="42">
        <f t="shared" ca="1" si="58"/>
        <v>49389</v>
      </c>
      <c r="T3369" s="43">
        <f ca="1">_xll.BInterpol('Base CDI'!$H$4:$H$28,'Base CDI'!$J$4:$J$29,S3369,"Cubic","Extrapolate=Linear","MultiX=Average","Skip=True","Sort=True")</f>
        <v>13.510163245449187</v>
      </c>
      <c r="U3369" s="43">
        <f ca="1">_xll.BInterpol('Base CDI'!$H$4:$H$28,'Base CDI'!$I$4:$I$29,S3369,"Cubic","Extrapolate=Linear","MultiX=Average","Skip=True","Sort=True")</f>
        <v>13.525989445043594</v>
      </c>
    </row>
    <row r="3370" spans="16:21" x14ac:dyDescent="0.25">
      <c r="P3370" s="10">
        <v>39414</v>
      </c>
      <c r="Q3370">
        <v>17.938739999999999</v>
      </c>
      <c r="S3370" s="42">
        <f t="shared" ca="1" si="58"/>
        <v>49390</v>
      </c>
      <c r="T3370" s="43">
        <f ca="1">_xll.BInterpol('Base CDI'!$H$4:$H$28,'Base CDI'!$J$4:$J$29,S3370,"Cubic","Extrapolate=Linear","MultiX=Average","Skip=True","Sort=True")</f>
        <v>13.510165452792203</v>
      </c>
      <c r="U3370" s="43">
        <f ca="1">_xll.BInterpol('Base CDI'!$H$4:$H$28,'Base CDI'!$I$4:$I$29,S3370,"Cubic","Extrapolate=Linear","MultiX=Average","Skip=True","Sort=True")</f>
        <v>13.526001089936685</v>
      </c>
    </row>
    <row r="3371" spans="16:21" x14ac:dyDescent="0.25">
      <c r="P3371" s="10">
        <v>39415</v>
      </c>
      <c r="Q3371">
        <v>17.94624</v>
      </c>
      <c r="S3371" s="42">
        <f t="shared" ca="1" si="58"/>
        <v>49391</v>
      </c>
      <c r="T3371" s="43">
        <f ca="1">_xll.BInterpol('Base CDI'!$H$4:$H$28,'Base CDI'!$J$4:$J$29,S3371,"Cubic","Extrapolate=Linear","MultiX=Average","Skip=True","Sort=True")</f>
        <v>13.510167662918903</v>
      </c>
      <c r="U3371" s="43">
        <f ca="1">_xll.BInterpol('Base CDI'!$H$4:$H$28,'Base CDI'!$I$4:$I$29,S3371,"Cubic","Extrapolate=Linear","MultiX=Average","Skip=True","Sort=True")</f>
        <v>13.526012709527913</v>
      </c>
    </row>
    <row r="3372" spans="16:21" x14ac:dyDescent="0.25">
      <c r="P3372" s="10">
        <v>39416</v>
      </c>
      <c r="Q3372">
        <v>17.95374</v>
      </c>
      <c r="S3372" s="42">
        <f t="shared" ca="1" si="58"/>
        <v>49392</v>
      </c>
      <c r="T3372" s="43">
        <f ca="1">_xll.BInterpol('Base CDI'!$H$4:$H$28,'Base CDI'!$J$4:$J$29,S3372,"Cubic","Extrapolate=Linear","MultiX=Average","Skip=True","Sort=True")</f>
        <v>13.510169875825015</v>
      </c>
      <c r="U3372" s="43">
        <f ca="1">_xll.BInterpol('Base CDI'!$H$4:$H$28,'Base CDI'!$I$4:$I$29,S3372,"Cubic","Extrapolate=Linear","MultiX=Average","Skip=True","Sort=True")</f>
        <v>13.526024303856087</v>
      </c>
    </row>
    <row r="3373" spans="16:21" x14ac:dyDescent="0.25">
      <c r="P3373" s="10">
        <v>39419</v>
      </c>
      <c r="Q3373">
        <v>17.96125</v>
      </c>
      <c r="S3373" s="42">
        <f t="shared" ca="1" si="58"/>
        <v>49393</v>
      </c>
      <c r="T3373" s="43">
        <f ca="1">_xll.BInterpol('Base CDI'!$H$4:$H$28,'Base CDI'!$J$4:$J$29,S3373,"Cubic","Extrapolate=Linear","MultiX=Average","Skip=True","Sort=True")</f>
        <v>13.510172091506272</v>
      </c>
      <c r="U3373" s="43">
        <f ca="1">_xll.BInterpol('Base CDI'!$H$4:$H$28,'Base CDI'!$I$4:$I$29,S3373,"Cubic","Extrapolate=Linear","MultiX=Average","Skip=True","Sort=True")</f>
        <v>13.52603587296001</v>
      </c>
    </row>
    <row r="3374" spans="16:21" x14ac:dyDescent="0.25">
      <c r="P3374" s="10">
        <v>39420</v>
      </c>
      <c r="Q3374">
        <v>17.968769999999999</v>
      </c>
      <c r="S3374" s="42">
        <f t="shared" ca="1" si="58"/>
        <v>49394</v>
      </c>
      <c r="T3374" s="43">
        <f ca="1">_xll.BInterpol('Base CDI'!$H$4:$H$28,'Base CDI'!$J$4:$J$29,S3374,"Cubic","Extrapolate=Linear","MultiX=Average","Skip=True","Sort=True")</f>
        <v>13.510174309958405</v>
      </c>
      <c r="U3374" s="43">
        <f ca="1">_xll.BInterpol('Base CDI'!$H$4:$H$28,'Base CDI'!$I$4:$I$29,S3374,"Cubic","Extrapolate=Linear","MultiX=Average","Skip=True","Sort=True")</f>
        <v>13.526047416878493</v>
      </c>
    </row>
    <row r="3375" spans="16:21" x14ac:dyDescent="0.25">
      <c r="P3375" s="10">
        <v>39421</v>
      </c>
      <c r="Q3375">
        <v>17.976299999999998</v>
      </c>
      <c r="S3375" s="42">
        <f t="shared" ca="1" si="58"/>
        <v>49395</v>
      </c>
      <c r="T3375" s="43">
        <f ca="1">_xll.BInterpol('Base CDI'!$H$4:$H$28,'Base CDI'!$J$4:$J$29,S3375,"Cubic","Extrapolate=Linear","MultiX=Average","Skip=True","Sort=True")</f>
        <v>13.510176531177143</v>
      </c>
      <c r="U3375" s="43">
        <f ca="1">_xll.BInterpol('Base CDI'!$H$4:$H$28,'Base CDI'!$I$4:$I$29,S3375,"Cubic","Extrapolate=Linear","MultiX=Average","Skip=True","Sort=True")</f>
        <v>13.526058935650338</v>
      </c>
    </row>
    <row r="3376" spans="16:21" x14ac:dyDescent="0.25">
      <c r="P3376" s="10">
        <v>39422</v>
      </c>
      <c r="Q3376">
        <v>17.983840000000001</v>
      </c>
      <c r="S3376" s="42">
        <f t="shared" ca="1" si="58"/>
        <v>49396</v>
      </c>
      <c r="T3376" s="43">
        <f ca="1">_xll.BInterpol('Base CDI'!$H$4:$H$28,'Base CDI'!$J$4:$J$29,S3376,"Cubic","Extrapolate=Linear","MultiX=Average","Skip=True","Sort=True")</f>
        <v>13.510178755158215</v>
      </c>
      <c r="U3376" s="43">
        <f ca="1">_xll.BInterpol('Base CDI'!$H$4:$H$28,'Base CDI'!$I$4:$I$29,S3376,"Cubic","Extrapolate=Linear","MultiX=Average","Skip=True","Sort=True")</f>
        <v>13.526070429314354</v>
      </c>
    </row>
    <row r="3377" spans="16:21" x14ac:dyDescent="0.25">
      <c r="P3377" s="10">
        <v>39423</v>
      </c>
      <c r="Q3377">
        <v>17.99136</v>
      </c>
      <c r="S3377" s="42">
        <f t="shared" ca="1" si="58"/>
        <v>49397</v>
      </c>
      <c r="T3377" s="43">
        <f ca="1">_xll.BInterpol('Base CDI'!$H$4:$H$28,'Base CDI'!$J$4:$J$29,S3377,"Cubic","Extrapolate=Linear","MultiX=Average","Skip=True","Sort=True")</f>
        <v>13.510180981897356</v>
      </c>
      <c r="U3377" s="43">
        <f ca="1">_xll.BInterpol('Base CDI'!$H$4:$H$28,'Base CDI'!$I$4:$I$29,S3377,"Cubic","Extrapolate=Linear","MultiX=Average","Skip=True","Sort=True")</f>
        <v>13.526081897909346</v>
      </c>
    </row>
    <row r="3378" spans="16:21" x14ac:dyDescent="0.25">
      <c r="P3378" s="10">
        <v>39426</v>
      </c>
      <c r="Q3378">
        <v>17.99888</v>
      </c>
      <c r="S3378" s="42">
        <f t="shared" ca="1" si="58"/>
        <v>49398</v>
      </c>
      <c r="T3378" s="43">
        <f ca="1">_xll.BInterpol('Base CDI'!$H$4:$H$28,'Base CDI'!$J$4:$J$29,S3378,"Cubic","Extrapolate=Linear","MultiX=Average","Skip=True","Sort=True")</f>
        <v>13.510183211390293</v>
      </c>
      <c r="U3378" s="43">
        <f ca="1">_xll.BInterpol('Base CDI'!$H$4:$H$28,'Base CDI'!$I$4:$I$29,S3378,"Cubic","Extrapolate=Linear","MultiX=Average","Skip=True","Sort=True")</f>
        <v>13.526093341474123</v>
      </c>
    </row>
    <row r="3379" spans="16:21" x14ac:dyDescent="0.25">
      <c r="P3379" s="10">
        <v>39427</v>
      </c>
      <c r="Q3379">
        <v>18.006399999999999</v>
      </c>
      <c r="S3379" s="42">
        <f t="shared" ca="1" si="58"/>
        <v>49399</v>
      </c>
      <c r="T3379" s="43">
        <f ca="1">_xll.BInterpol('Base CDI'!$H$4:$H$28,'Base CDI'!$J$4:$J$29,S3379,"Cubic","Extrapolate=Linear","MultiX=Average","Skip=True","Sort=True")</f>
        <v>13.510185443632757</v>
      </c>
      <c r="U3379" s="43">
        <f ca="1">_xll.BInterpol('Base CDI'!$H$4:$H$28,'Base CDI'!$I$4:$I$29,S3379,"Cubic","Extrapolate=Linear","MultiX=Average","Skip=True","Sort=True")</f>
        <v>13.52610476004749</v>
      </c>
    </row>
    <row r="3380" spans="16:21" x14ac:dyDescent="0.25">
      <c r="P3380" s="10">
        <v>39428</v>
      </c>
      <c r="Q3380">
        <v>18.013919999999999</v>
      </c>
      <c r="S3380" s="42">
        <f t="shared" ca="1" si="58"/>
        <v>49400</v>
      </c>
      <c r="T3380" s="43">
        <f ca="1">_xll.BInterpol('Base CDI'!$H$4:$H$28,'Base CDI'!$J$4:$J$29,S3380,"Cubic","Extrapolate=Linear","MultiX=Average","Skip=True","Sort=True")</f>
        <v>13.510187678620479</v>
      </c>
      <c r="U3380" s="43">
        <f ca="1">_xll.BInterpol('Base CDI'!$H$4:$H$28,'Base CDI'!$I$4:$I$29,S3380,"Cubic","Extrapolate=Linear","MultiX=Average","Skip=True","Sort=True")</f>
        <v>13.526116153668253</v>
      </c>
    </row>
    <row r="3381" spans="16:21" x14ac:dyDescent="0.25">
      <c r="P3381" s="10">
        <v>39429</v>
      </c>
      <c r="Q3381">
        <v>18.021439999999998</v>
      </c>
      <c r="S3381" s="42">
        <f t="shared" ca="1" si="58"/>
        <v>49401</v>
      </c>
      <c r="T3381" s="43">
        <f ca="1">_xll.BInterpol('Base CDI'!$H$4:$H$28,'Base CDI'!$J$4:$J$29,S3381,"Cubic","Extrapolate=Linear","MultiX=Average","Skip=True","Sort=True")</f>
        <v>13.510189916349191</v>
      </c>
      <c r="U3381" s="43">
        <f ca="1">_xll.BInterpol('Base CDI'!$H$4:$H$28,'Base CDI'!$I$4:$I$29,S3381,"Cubic","Extrapolate=Linear","MultiX=Average","Skip=True","Sort=True")</f>
        <v>13.526127522375219</v>
      </c>
    </row>
    <row r="3382" spans="16:21" x14ac:dyDescent="0.25">
      <c r="P3382" s="10">
        <v>39430</v>
      </c>
      <c r="Q3382">
        <v>18.028960000000001</v>
      </c>
      <c r="S3382" s="42">
        <f t="shared" ca="1" si="58"/>
        <v>49402</v>
      </c>
      <c r="T3382" s="43">
        <f ca="1">_xll.BInterpol('Base CDI'!$H$4:$H$28,'Base CDI'!$J$4:$J$29,S3382,"Cubic","Extrapolate=Linear","MultiX=Average","Skip=True","Sort=True")</f>
        <v>13.510192156814622</v>
      </c>
      <c r="U3382" s="43">
        <f ca="1">_xll.BInterpol('Base CDI'!$H$4:$H$28,'Base CDI'!$I$4:$I$29,S3382,"Cubic","Extrapolate=Linear","MultiX=Average","Skip=True","Sort=True")</f>
        <v>13.526138866207196</v>
      </c>
    </row>
    <row r="3383" spans="16:21" x14ac:dyDescent="0.25">
      <c r="P3383" s="10">
        <v>39433</v>
      </c>
      <c r="Q3383">
        <v>18.036480000000001</v>
      </c>
      <c r="S3383" s="42">
        <f t="shared" ca="1" si="58"/>
        <v>49403</v>
      </c>
      <c r="T3383" s="43">
        <f ca="1">_xll.BInterpol('Base CDI'!$H$4:$H$28,'Base CDI'!$J$4:$J$29,S3383,"Cubic","Extrapolate=Linear","MultiX=Average","Skip=True","Sort=True")</f>
        <v>13.510194400012502</v>
      </c>
      <c r="U3383" s="43">
        <f ca="1">_xll.BInterpol('Base CDI'!$H$4:$H$28,'Base CDI'!$I$4:$I$29,S3383,"Cubic","Extrapolate=Linear","MultiX=Average","Skip=True","Sort=True")</f>
        <v>13.526150185202988</v>
      </c>
    </row>
    <row r="3384" spans="16:21" x14ac:dyDescent="0.25">
      <c r="P3384" s="10">
        <v>39434</v>
      </c>
      <c r="Q3384">
        <v>18.044</v>
      </c>
      <c r="S3384" s="42">
        <f t="shared" ca="1" si="58"/>
        <v>49404</v>
      </c>
      <c r="T3384" s="43">
        <f ca="1">_xll.BInterpol('Base CDI'!$H$4:$H$28,'Base CDI'!$J$4:$J$29,S3384,"Cubic","Extrapolate=Linear","MultiX=Average","Skip=True","Sort=True")</f>
        <v>13.510196645938562</v>
      </c>
      <c r="U3384" s="43">
        <f ca="1">_xll.BInterpol('Base CDI'!$H$4:$H$28,'Base CDI'!$I$4:$I$29,S3384,"Cubic","Extrapolate=Linear","MultiX=Average","Skip=True","Sort=True")</f>
        <v>13.526161479401404</v>
      </c>
    </row>
    <row r="3385" spans="16:21" x14ac:dyDescent="0.25">
      <c r="P3385" s="10">
        <v>39435</v>
      </c>
      <c r="Q3385">
        <v>18.05153</v>
      </c>
      <c r="S3385" s="42">
        <f t="shared" ca="1" si="58"/>
        <v>49405</v>
      </c>
      <c r="T3385" s="43">
        <f ca="1">_xll.BInterpol('Base CDI'!$H$4:$H$28,'Base CDI'!$J$4:$J$29,S3385,"Cubic","Extrapolate=Linear","MultiX=Average","Skip=True","Sort=True")</f>
        <v>13.510198894588532</v>
      </c>
      <c r="U3385" s="43">
        <f ca="1">_xll.BInterpol('Base CDI'!$H$4:$H$28,'Base CDI'!$I$4:$I$29,S3385,"Cubic","Extrapolate=Linear","MultiX=Average","Skip=True","Sort=True")</f>
        <v>13.526172748841249</v>
      </c>
    </row>
    <row r="3386" spans="16:21" x14ac:dyDescent="0.25">
      <c r="P3386" s="10">
        <v>39436</v>
      </c>
      <c r="Q3386">
        <v>18.059069999999998</v>
      </c>
      <c r="S3386" s="42">
        <f t="shared" ca="1" si="58"/>
        <v>49406</v>
      </c>
      <c r="T3386" s="43">
        <f ca="1">_xll.BInterpol('Base CDI'!$H$4:$H$28,'Base CDI'!$J$4:$J$29,S3386,"Cubic","Extrapolate=Linear","MultiX=Average","Skip=True","Sort=True")</f>
        <v>13.510201145958145</v>
      </c>
      <c r="U3386" s="43">
        <f ca="1">_xll.BInterpol('Base CDI'!$H$4:$H$28,'Base CDI'!$I$4:$I$29,S3386,"Cubic","Extrapolate=Linear","MultiX=Average","Skip=True","Sort=True")</f>
        <v>13.526183993561329</v>
      </c>
    </row>
    <row r="3387" spans="16:21" x14ac:dyDescent="0.25">
      <c r="P3387" s="10">
        <v>39437</v>
      </c>
      <c r="Q3387">
        <v>18.066610000000001</v>
      </c>
      <c r="S3387" s="42">
        <f t="shared" ca="1" si="58"/>
        <v>49407</v>
      </c>
      <c r="T3387" s="43">
        <f ca="1">_xll.BInterpol('Base CDI'!$H$4:$H$28,'Base CDI'!$J$4:$J$29,S3387,"Cubic","Extrapolate=Linear","MultiX=Average","Skip=True","Sort=True")</f>
        <v>13.51020340004313</v>
      </c>
      <c r="U3387" s="43">
        <f ca="1">_xll.BInterpol('Base CDI'!$H$4:$H$28,'Base CDI'!$I$4:$I$29,S3387,"Cubic","Extrapolate=Linear","MultiX=Average","Skip=True","Sort=True")</f>
        <v>13.526195213600452</v>
      </c>
    </row>
    <row r="3388" spans="16:21" x14ac:dyDescent="0.25">
      <c r="P3388" s="10">
        <v>39440</v>
      </c>
      <c r="Q3388">
        <v>18.074179999999998</v>
      </c>
      <c r="S3388" s="42">
        <f t="shared" ca="1" si="58"/>
        <v>49408</v>
      </c>
      <c r="T3388" s="43">
        <f ca="1">_xll.BInterpol('Base CDI'!$H$4:$H$28,'Base CDI'!$J$4:$J$29,S3388,"Cubic","Extrapolate=Linear","MultiX=Average","Skip=True","Sort=True")</f>
        <v>13.510205656839217</v>
      </c>
      <c r="U3388" s="43">
        <f ca="1">_xll.BInterpol('Base CDI'!$H$4:$H$28,'Base CDI'!$I$4:$I$29,S3388,"Cubic","Extrapolate=Linear","MultiX=Average","Skip=True","Sort=True")</f>
        <v>13.526206408997425</v>
      </c>
    </row>
    <row r="3389" spans="16:21" x14ac:dyDescent="0.25">
      <c r="P3389" s="10">
        <v>39442</v>
      </c>
      <c r="Q3389">
        <v>18.08175</v>
      </c>
      <c r="S3389" s="42">
        <f t="shared" ca="1" si="58"/>
        <v>49409</v>
      </c>
      <c r="T3389" s="43">
        <f ca="1">_xll.BInterpol('Base CDI'!$H$4:$H$28,'Base CDI'!$J$4:$J$29,S3389,"Cubic","Extrapolate=Linear","MultiX=Average","Skip=True","Sort=True")</f>
        <v>13.510207916342136</v>
      </c>
      <c r="U3389" s="43">
        <f ca="1">_xll.BInterpol('Base CDI'!$H$4:$H$28,'Base CDI'!$I$4:$I$29,S3389,"Cubic","Extrapolate=Linear","MultiX=Average","Skip=True","Sort=True")</f>
        <v>13.526217579791052</v>
      </c>
    </row>
    <row r="3390" spans="16:21" x14ac:dyDescent="0.25">
      <c r="P3390" s="10">
        <v>39443</v>
      </c>
      <c r="Q3390">
        <v>18.089310000000001</v>
      </c>
      <c r="S3390" s="42">
        <f t="shared" ca="1" si="58"/>
        <v>49410</v>
      </c>
      <c r="T3390" s="43">
        <f ca="1">_xll.BInterpol('Base CDI'!$H$4:$H$28,'Base CDI'!$J$4:$J$29,S3390,"Cubic","Extrapolate=Linear","MultiX=Average","Skip=True","Sort=True")</f>
        <v>13.51021017854762</v>
      </c>
      <c r="U3390" s="43">
        <f ca="1">_xll.BInterpol('Base CDI'!$H$4:$H$28,'Base CDI'!$I$4:$I$29,S3390,"Cubic","Extrapolate=Linear","MultiX=Average","Skip=True","Sort=True")</f>
        <v>13.52622872602014</v>
      </c>
    </row>
    <row r="3391" spans="16:21" x14ac:dyDescent="0.25">
      <c r="P3391" s="10">
        <v>39444</v>
      </c>
      <c r="Q3391">
        <v>18.096869999999999</v>
      </c>
      <c r="S3391" s="42">
        <f t="shared" ca="1" si="58"/>
        <v>49411</v>
      </c>
      <c r="T3391" s="43">
        <f ca="1">_xll.BInterpol('Base CDI'!$H$4:$H$28,'Base CDI'!$J$4:$J$29,S3391,"Cubic","Extrapolate=Linear","MultiX=Average","Skip=True","Sort=True")</f>
        <v>13.510212443451397</v>
      </c>
      <c r="U3391" s="43">
        <f ca="1">_xll.BInterpol('Base CDI'!$H$4:$H$28,'Base CDI'!$I$4:$I$29,S3391,"Cubic","Extrapolate=Linear","MultiX=Average","Skip=True","Sort=True")</f>
        <v>13.526239847723499</v>
      </c>
    </row>
    <row r="3392" spans="16:21" x14ac:dyDescent="0.25">
      <c r="P3392" s="10">
        <v>39447</v>
      </c>
      <c r="Q3392">
        <v>18.10445</v>
      </c>
      <c r="S3392" s="42">
        <f t="shared" ca="1" si="58"/>
        <v>49412</v>
      </c>
      <c r="T3392" s="43">
        <f ca="1">_xll.BInterpol('Base CDI'!$H$4:$H$28,'Base CDI'!$J$4:$J$29,S3392,"Cubic","Extrapolate=Linear","MultiX=Average","Skip=True","Sort=True")</f>
        <v>13.510214711049199</v>
      </c>
      <c r="U3392" s="43">
        <f ca="1">_xll.BInterpol('Base CDI'!$H$4:$H$28,'Base CDI'!$I$4:$I$29,S3392,"Cubic","Extrapolate=Linear","MultiX=Average","Skip=True","Sort=True")</f>
        <v>13.526250944939932</v>
      </c>
    </row>
    <row r="3393" spans="16:21" x14ac:dyDescent="0.25">
      <c r="P3393" s="10">
        <v>39449</v>
      </c>
      <c r="Q3393">
        <v>18.112020000000001</v>
      </c>
      <c r="S3393" s="42">
        <f t="shared" ca="1" si="58"/>
        <v>49413</v>
      </c>
      <c r="T3393" s="43">
        <f ca="1">_xll.BInterpol('Base CDI'!$H$4:$H$28,'Base CDI'!$J$4:$J$29,S3393,"Cubic","Extrapolate=Linear","MultiX=Average","Skip=True","Sort=True")</f>
        <v>13.510216981336757</v>
      </c>
      <c r="U3393" s="43">
        <f ca="1">_xll.BInterpol('Base CDI'!$H$4:$H$28,'Base CDI'!$I$4:$I$29,S3393,"Cubic","Extrapolate=Linear","MultiX=Average","Skip=True","Sort=True")</f>
        <v>13.526262017708246</v>
      </c>
    </row>
    <row r="3394" spans="16:21" x14ac:dyDescent="0.25">
      <c r="P3394" s="10">
        <v>39450</v>
      </c>
      <c r="Q3394">
        <v>18.119589999999999</v>
      </c>
      <c r="S3394" s="42">
        <f t="shared" ca="1" si="58"/>
        <v>49414</v>
      </c>
      <c r="T3394" s="43">
        <f ca="1">_xll.BInterpol('Base CDI'!$H$4:$H$28,'Base CDI'!$J$4:$J$29,S3394,"Cubic","Extrapolate=Linear","MultiX=Average","Skip=True","Sort=True")</f>
        <v>13.510219254309801</v>
      </c>
      <c r="U3394" s="43">
        <f ca="1">_xll.BInterpol('Base CDI'!$H$4:$H$28,'Base CDI'!$I$4:$I$29,S3394,"Cubic","Extrapolate=Linear","MultiX=Average","Skip=True","Sort=True")</f>
        <v>13.526273066067249</v>
      </c>
    </row>
    <row r="3395" spans="16:21" x14ac:dyDescent="0.25">
      <c r="P3395" s="10">
        <v>39451</v>
      </c>
      <c r="Q3395">
        <v>18.12715</v>
      </c>
      <c r="S3395" s="42">
        <f t="shared" ca="1" si="58"/>
        <v>49415</v>
      </c>
      <c r="T3395" s="43">
        <f ca="1">_xll.BInterpol('Base CDI'!$H$4:$H$28,'Base CDI'!$J$4:$J$29,S3395,"Cubic","Extrapolate=Linear","MultiX=Average","Skip=True","Sort=True")</f>
        <v>13.510221529964062</v>
      </c>
      <c r="U3395" s="43">
        <f ca="1">_xll.BInterpol('Base CDI'!$H$4:$H$28,'Base CDI'!$I$4:$I$29,S3395,"Cubic","Extrapolate=Linear","MultiX=Average","Skip=True","Sort=True")</f>
        <v>13.526284090055746</v>
      </c>
    </row>
    <row r="3396" spans="16:21" x14ac:dyDescent="0.25">
      <c r="P3396" s="10">
        <v>39454</v>
      </c>
      <c r="Q3396">
        <v>18.134679999999999</v>
      </c>
      <c r="S3396" s="42">
        <f t="shared" ca="1" si="58"/>
        <v>49416</v>
      </c>
      <c r="T3396" s="43">
        <f ca="1">_xll.BInterpol('Base CDI'!$H$4:$H$28,'Base CDI'!$J$4:$J$29,S3396,"Cubic","Extrapolate=Linear","MultiX=Average","Skip=True","Sort=True")</f>
        <v>13.510223808295267</v>
      </c>
      <c r="U3396" s="43">
        <f ca="1">_xll.BInterpol('Base CDI'!$H$4:$H$28,'Base CDI'!$I$4:$I$29,S3396,"Cubic","Extrapolate=Linear","MultiX=Average","Skip=True","Sort=True")</f>
        <v>13.526295089712544</v>
      </c>
    </row>
    <row r="3397" spans="16:21" x14ac:dyDescent="0.25">
      <c r="P3397" s="10">
        <v>39455</v>
      </c>
      <c r="Q3397">
        <v>18.142250000000001</v>
      </c>
      <c r="S3397" s="42">
        <f t="shared" ca="1" si="58"/>
        <v>49417</v>
      </c>
      <c r="T3397" s="43">
        <f ca="1">_xll.BInterpol('Base CDI'!$H$4:$H$28,'Base CDI'!$J$4:$J$29,S3397,"Cubic","Extrapolate=Linear","MultiX=Average","Skip=True","Sort=True")</f>
        <v>13.510226089299151</v>
      </c>
      <c r="U3397" s="43">
        <f ca="1">_xll.BInterpol('Base CDI'!$H$4:$H$28,'Base CDI'!$I$4:$I$29,S3397,"Cubic","Extrapolate=Linear","MultiX=Average","Skip=True","Sort=True")</f>
        <v>13.526306065076451</v>
      </c>
    </row>
    <row r="3398" spans="16:21" x14ac:dyDescent="0.25">
      <c r="P3398" s="10">
        <v>39456</v>
      </c>
      <c r="Q3398">
        <v>18.149819999999998</v>
      </c>
      <c r="S3398" s="42">
        <f t="shared" ca="1" si="58"/>
        <v>49418</v>
      </c>
      <c r="T3398" s="43">
        <f ca="1">_xll.BInterpol('Base CDI'!$H$4:$H$28,'Base CDI'!$J$4:$J$29,S3398,"Cubic","Extrapolate=Linear","MultiX=Average","Skip=True","Sort=True")</f>
        <v>13.510228372971444</v>
      </c>
      <c r="U3398" s="43">
        <f ca="1">_xll.BInterpol('Base CDI'!$H$4:$H$28,'Base CDI'!$I$4:$I$29,S3398,"Cubic","Extrapolate=Linear","MultiX=Average","Skip=True","Sort=True")</f>
        <v>13.526317016186272</v>
      </c>
    </row>
    <row r="3399" spans="16:21" x14ac:dyDescent="0.25">
      <c r="P3399" s="10">
        <v>39457</v>
      </c>
      <c r="Q3399">
        <v>18.157399999999999</v>
      </c>
      <c r="S3399" s="42">
        <f t="shared" ca="1" si="58"/>
        <v>49419</v>
      </c>
      <c r="T3399" s="43">
        <f ca="1">_xll.BInterpol('Base CDI'!$H$4:$H$28,'Base CDI'!$J$4:$J$29,S3399,"Cubic","Extrapolate=Linear","MultiX=Average","Skip=True","Sort=True")</f>
        <v>13.510230659307874</v>
      </c>
      <c r="U3399" s="43">
        <f ca="1">_xll.BInterpol('Base CDI'!$H$4:$H$28,'Base CDI'!$I$4:$I$29,S3399,"Cubic","Extrapolate=Linear","MultiX=Average","Skip=True","Sort=True")</f>
        <v>13.526327943080814</v>
      </c>
    </row>
    <row r="3400" spans="16:21" x14ac:dyDescent="0.25">
      <c r="P3400" s="10">
        <v>39458</v>
      </c>
      <c r="Q3400">
        <v>18.164999999999999</v>
      </c>
      <c r="S3400" s="42">
        <f t="shared" ca="1" si="58"/>
        <v>49420</v>
      </c>
      <c r="T3400" s="43">
        <f ca="1">_xll.BInterpol('Base CDI'!$H$4:$H$28,'Base CDI'!$J$4:$J$29,S3400,"Cubic","Extrapolate=Linear","MultiX=Average","Skip=True","Sort=True")</f>
        <v>13.510232948304173</v>
      </c>
      <c r="U3400" s="43">
        <f ca="1">_xll.BInterpol('Base CDI'!$H$4:$H$28,'Base CDI'!$I$4:$I$29,S3400,"Cubic","Extrapolate=Linear","MultiX=Average","Skip=True","Sort=True")</f>
        <v>13.526338845798882</v>
      </c>
    </row>
    <row r="3401" spans="16:21" x14ac:dyDescent="0.25">
      <c r="P3401" s="10">
        <v>39461</v>
      </c>
      <c r="Q3401">
        <v>18.17258</v>
      </c>
      <c r="S3401" s="42">
        <f t="shared" ca="1" si="58"/>
        <v>49421</v>
      </c>
      <c r="T3401" s="43">
        <f ca="1">_xll.BInterpol('Base CDI'!$H$4:$H$28,'Base CDI'!$J$4:$J$29,S3401,"Cubic","Extrapolate=Linear","MultiX=Average","Skip=True","Sort=True")</f>
        <v>13.510235239956071</v>
      </c>
      <c r="U3401" s="43">
        <f ca="1">_xll.BInterpol('Base CDI'!$H$4:$H$28,'Base CDI'!$I$4:$I$29,S3401,"Cubic","Extrapolate=Linear","MultiX=Average","Skip=True","Sort=True")</f>
        <v>13.526349724379285</v>
      </c>
    </row>
    <row r="3402" spans="16:21" x14ac:dyDescent="0.25">
      <c r="P3402" s="10">
        <v>39462</v>
      </c>
      <c r="Q3402">
        <v>18.180160000000001</v>
      </c>
      <c r="S3402" s="42">
        <f t="shared" ca="1" si="58"/>
        <v>49422</v>
      </c>
      <c r="T3402" s="43">
        <f ca="1">_xll.BInterpol('Base CDI'!$H$4:$H$28,'Base CDI'!$J$4:$J$29,S3402,"Cubic","Extrapolate=Linear","MultiX=Average","Skip=True","Sort=True")</f>
        <v>13.5102375342593</v>
      </c>
      <c r="U3402" s="43">
        <f ca="1">_xll.BInterpol('Base CDI'!$H$4:$H$28,'Base CDI'!$I$4:$I$29,S3402,"Cubic","Extrapolate=Linear","MultiX=Average","Skip=True","Sort=True")</f>
        <v>13.526360578860828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9">S3402+1</f>
        <v>49423</v>
      </c>
      <c r="T3403" s="43">
        <f ca="1">_xll.BInterpol('Base CDI'!$H$4:$H$28,'Base CDI'!$J$4:$J$29,S3403,"Cubic","Extrapolate=Linear","MultiX=Average","Skip=True","Sort=True")</f>
        <v>13.51023983120959</v>
      </c>
      <c r="U3403" s="43">
        <f ca="1">_xll.BInterpol('Base CDI'!$H$4:$H$28,'Base CDI'!$I$4:$I$29,S3403,"Cubic","Extrapolate=Linear","MultiX=Average","Skip=True","Sort=True")</f>
        <v>13.526371409282319</v>
      </c>
    </row>
    <row r="3404" spans="16:21" x14ac:dyDescent="0.25">
      <c r="P3404" s="10">
        <v>39464</v>
      </c>
      <c r="Q3404">
        <v>18.195329999999998</v>
      </c>
      <c r="S3404" s="42">
        <f t="shared" ca="1" si="59"/>
        <v>49424</v>
      </c>
      <c r="T3404" s="43">
        <f ca="1">_xll.BInterpol('Base CDI'!$H$4:$H$28,'Base CDI'!$J$4:$J$29,S3404,"Cubic","Extrapolate=Linear","MultiX=Average","Skip=True","Sort=True")</f>
        <v>13.510242130802672</v>
      </c>
      <c r="U3404" s="43">
        <f ca="1">_xll.BInterpol('Base CDI'!$H$4:$H$28,'Base CDI'!$I$4:$I$29,S3404,"Cubic","Extrapolate=Linear","MultiX=Average","Skip=True","Sort=True")</f>
        <v>13.526382215682563</v>
      </c>
    </row>
    <row r="3405" spans="16:21" x14ac:dyDescent="0.25">
      <c r="P3405" s="10">
        <v>39465</v>
      </c>
      <c r="Q3405">
        <v>18.202909999999999</v>
      </c>
      <c r="S3405" s="42">
        <f t="shared" ca="1" si="59"/>
        <v>49425</v>
      </c>
      <c r="T3405" s="43">
        <f ca="1">_xll.BInterpol('Base CDI'!$H$4:$H$28,'Base CDI'!$J$4:$J$29,S3405,"Cubic","Extrapolate=Linear","MultiX=Average","Skip=True","Sort=True")</f>
        <v>13.510244433034273</v>
      </c>
      <c r="U3405" s="43">
        <f ca="1">_xll.BInterpol('Base CDI'!$H$4:$H$28,'Base CDI'!$I$4:$I$29,S3405,"Cubic","Extrapolate=Linear","MultiX=Average","Skip=True","Sort=True")</f>
        <v>13.526392998100366</v>
      </c>
    </row>
    <row r="3406" spans="16:21" x14ac:dyDescent="0.25">
      <c r="P3406" s="10">
        <v>39468</v>
      </c>
      <c r="Q3406">
        <v>18.2105</v>
      </c>
      <c r="S3406" s="42">
        <f t="shared" ca="1" si="59"/>
        <v>49426</v>
      </c>
      <c r="T3406" s="43">
        <f ca="1">_xll.BInterpol('Base CDI'!$H$4:$H$28,'Base CDI'!$J$4:$J$29,S3406,"Cubic","Extrapolate=Linear","MultiX=Average","Skip=True","Sort=True")</f>
        <v>13.510246737900129</v>
      </c>
      <c r="U3406" s="43">
        <f ca="1">_xll.BInterpol('Base CDI'!$H$4:$H$28,'Base CDI'!$I$4:$I$29,S3406,"Cubic","Extrapolate=Linear","MultiX=Average","Skip=True","Sort=True")</f>
        <v>13.526403756574538</v>
      </c>
    </row>
    <row r="3407" spans="16:21" x14ac:dyDescent="0.25">
      <c r="P3407" s="10">
        <v>39469</v>
      </c>
      <c r="Q3407">
        <v>18.21809</v>
      </c>
      <c r="S3407" s="42">
        <f t="shared" ca="1" si="59"/>
        <v>49427</v>
      </c>
      <c r="T3407" s="43">
        <f ca="1">_xll.BInterpol('Base CDI'!$H$4:$H$28,'Base CDI'!$J$4:$J$29,S3407,"Cubic","Extrapolate=Linear","MultiX=Average","Skip=True","Sort=True")</f>
        <v>13.510249045395966</v>
      </c>
      <c r="U3407" s="43">
        <f ca="1">_xll.BInterpol('Base CDI'!$H$4:$H$28,'Base CDI'!$I$4:$I$29,S3407,"Cubic","Extrapolate=Linear","MultiX=Average","Skip=True","Sort=True")</f>
        <v>13.526414491143882</v>
      </c>
    </row>
    <row r="3408" spans="16:21" x14ac:dyDescent="0.25">
      <c r="P3408" s="10">
        <v>39470</v>
      </c>
      <c r="Q3408">
        <v>18.22569</v>
      </c>
      <c r="S3408" s="42">
        <f t="shared" ca="1" si="59"/>
        <v>49428</v>
      </c>
      <c r="T3408" s="43">
        <f ca="1">_xll.BInterpol('Base CDI'!$H$4:$H$28,'Base CDI'!$J$4:$J$29,S3408,"Cubic","Extrapolate=Linear","MultiX=Average","Skip=True","Sort=True")</f>
        <v>13.510251355517518</v>
      </c>
      <c r="U3408" s="43">
        <f ca="1">_xll.BInterpol('Base CDI'!$H$4:$H$28,'Base CDI'!$I$4:$I$29,S3408,"Cubic","Extrapolate=Linear","MultiX=Average","Skip=True","Sort=True")</f>
        <v>13.526425201847205</v>
      </c>
    </row>
    <row r="3409" spans="16:21" x14ac:dyDescent="0.25">
      <c r="P3409" s="10">
        <v>39471</v>
      </c>
      <c r="Q3409">
        <v>18.23329</v>
      </c>
      <c r="S3409" s="42">
        <f t="shared" ca="1" si="59"/>
        <v>49429</v>
      </c>
      <c r="T3409" s="43">
        <f ca="1">_xll.BInterpol('Base CDI'!$H$4:$H$28,'Base CDI'!$J$4:$J$29,S3409,"Cubic","Extrapolate=Linear","MultiX=Average","Skip=True","Sort=True")</f>
        <v>13.510253668260514</v>
      </c>
      <c r="U3409" s="43">
        <f ca="1">_xll.BInterpol('Base CDI'!$H$4:$H$28,'Base CDI'!$I$4:$I$29,S3409,"Cubic","Extrapolate=Linear","MultiX=Average","Skip=True","Sort=True")</f>
        <v>13.526435888723315</v>
      </c>
    </row>
    <row r="3410" spans="16:21" x14ac:dyDescent="0.25">
      <c r="P3410" s="10">
        <v>39472</v>
      </c>
      <c r="Q3410">
        <v>18.24091</v>
      </c>
      <c r="S3410" s="42">
        <f t="shared" ca="1" si="59"/>
        <v>49430</v>
      </c>
      <c r="T3410" s="43">
        <f ca="1">_xll.BInterpol('Base CDI'!$H$4:$H$28,'Base CDI'!$J$4:$J$29,S3410,"Cubic","Extrapolate=Linear","MultiX=Average","Skip=True","Sort=True")</f>
        <v>13.510255983620683</v>
      </c>
      <c r="U3410" s="43">
        <f ca="1">_xll.BInterpol('Base CDI'!$H$4:$H$28,'Base CDI'!$I$4:$I$29,S3410,"Cubic","Extrapolate=Linear","MultiX=Average","Skip=True","Sort=True")</f>
        <v>13.526446551811016</v>
      </c>
    </row>
    <row r="3411" spans="16:21" x14ac:dyDescent="0.25">
      <c r="P3411" s="10">
        <v>39475</v>
      </c>
      <c r="Q3411">
        <v>18.248519999999999</v>
      </c>
      <c r="S3411" s="42">
        <f t="shared" ca="1" si="59"/>
        <v>49431</v>
      </c>
      <c r="T3411" s="43">
        <f ca="1">_xll.BInterpol('Base CDI'!$H$4:$H$28,'Base CDI'!$J$4:$J$29,S3411,"Cubic","Extrapolate=Linear","MultiX=Average","Skip=True","Sort=True")</f>
        <v>13.510258301593758</v>
      </c>
      <c r="U3411" s="43">
        <f ca="1">_xll.BInterpol('Base CDI'!$H$4:$H$28,'Base CDI'!$I$4:$I$29,S3411,"Cubic","Extrapolate=Linear","MultiX=Average","Skip=True","Sort=True")</f>
        <v>13.526457191149118</v>
      </c>
    </row>
    <row r="3412" spans="16:21" x14ac:dyDescent="0.25">
      <c r="P3412" s="10">
        <v>39476</v>
      </c>
      <c r="Q3412">
        <v>18.256139999999998</v>
      </c>
      <c r="S3412" s="42">
        <f t="shared" ca="1" si="59"/>
        <v>49432</v>
      </c>
      <c r="T3412" s="43">
        <f ca="1">_xll.BInterpol('Base CDI'!$H$4:$H$28,'Base CDI'!$J$4:$J$29,S3412,"Cubic","Extrapolate=Linear","MultiX=Average","Skip=True","Sort=True")</f>
        <v>13.510260622175469</v>
      </c>
      <c r="U3412" s="43">
        <f ca="1">_xll.BInterpol('Base CDI'!$H$4:$H$28,'Base CDI'!$I$4:$I$29,S3412,"Cubic","Extrapolate=Linear","MultiX=Average","Skip=True","Sort=True")</f>
        <v>13.526467806776425</v>
      </c>
    </row>
    <row r="3413" spans="16:21" x14ac:dyDescent="0.25">
      <c r="P3413" s="10">
        <v>39477</v>
      </c>
      <c r="Q3413">
        <v>18.263750000000002</v>
      </c>
      <c r="S3413" s="42">
        <f t="shared" ca="1" si="59"/>
        <v>49433</v>
      </c>
      <c r="T3413" s="43">
        <f ca="1">_xll.BInterpol('Base CDI'!$H$4:$H$28,'Base CDI'!$J$4:$J$29,S3413,"Cubic","Extrapolate=Linear","MultiX=Average","Skip=True","Sort=True")</f>
        <v>13.510262945361546</v>
      </c>
      <c r="U3413" s="43">
        <f ca="1">_xll.BInterpol('Base CDI'!$H$4:$H$28,'Base CDI'!$I$4:$I$29,S3413,"Cubic","Extrapolate=Linear","MultiX=Average","Skip=True","Sort=True")</f>
        <v>13.526478398731745</v>
      </c>
    </row>
    <row r="3414" spans="16:21" x14ac:dyDescent="0.25">
      <c r="P3414" s="10">
        <v>39478</v>
      </c>
      <c r="Q3414">
        <v>18.271370000000001</v>
      </c>
      <c r="S3414" s="42">
        <f t="shared" ca="1" si="59"/>
        <v>49434</v>
      </c>
      <c r="T3414" s="43">
        <f ca="1">_xll.BInterpol('Base CDI'!$H$4:$H$28,'Base CDI'!$J$4:$J$29,S3414,"Cubic","Extrapolate=Linear","MultiX=Average","Skip=True","Sort=True")</f>
        <v>13.510265271147718</v>
      </c>
      <c r="U3414" s="43">
        <f ca="1">_xll.BInterpol('Base CDI'!$H$4:$H$28,'Base CDI'!$I$4:$I$29,S3414,"Cubic","Extrapolate=Linear","MultiX=Average","Skip=True","Sort=True")</f>
        <v>13.526488967053885</v>
      </c>
    </row>
    <row r="3415" spans="16:21" x14ac:dyDescent="0.25">
      <c r="P3415" s="10">
        <v>39479</v>
      </c>
      <c r="Q3415">
        <v>18.27901</v>
      </c>
      <c r="S3415" s="42">
        <f t="shared" ca="1" si="59"/>
        <v>49435</v>
      </c>
      <c r="T3415" s="43">
        <f ca="1">_xll.BInterpol('Base CDI'!$H$4:$H$28,'Base CDI'!$J$4:$J$29,S3415,"Cubic","Extrapolate=Linear","MultiX=Average","Skip=True","Sort=True")</f>
        <v>13.510267599529719</v>
      </c>
      <c r="U3415" s="43">
        <f ca="1">_xll.BInterpol('Base CDI'!$H$4:$H$28,'Base CDI'!$I$4:$I$29,S3415,"Cubic","Extrapolate=Linear","MultiX=Average","Skip=True","Sort=True")</f>
        <v>13.526499511781649</v>
      </c>
    </row>
    <row r="3416" spans="16:21" x14ac:dyDescent="0.25">
      <c r="P3416" s="10">
        <v>39484</v>
      </c>
      <c r="Q3416">
        <v>18.286639999999998</v>
      </c>
      <c r="S3416" s="42">
        <f t="shared" ca="1" si="59"/>
        <v>49436</v>
      </c>
      <c r="T3416" s="43">
        <f ca="1">_xll.BInterpol('Base CDI'!$H$4:$H$28,'Base CDI'!$J$4:$J$29,S3416,"Cubic","Extrapolate=Linear","MultiX=Average","Skip=True","Sort=True")</f>
        <v>13.510269930503277</v>
      </c>
      <c r="U3416" s="43">
        <f ca="1">_xll.BInterpol('Base CDI'!$H$4:$H$28,'Base CDI'!$I$4:$I$29,S3416,"Cubic","Extrapolate=Linear","MultiX=Average","Skip=True","Sort=True")</f>
        <v>13.526510032953846</v>
      </c>
    </row>
    <row r="3417" spans="16:21" x14ac:dyDescent="0.25">
      <c r="P3417" s="10">
        <v>39485</v>
      </c>
      <c r="Q3417">
        <v>18.294280000000001</v>
      </c>
      <c r="S3417" s="42">
        <f t="shared" ca="1" si="59"/>
        <v>49437</v>
      </c>
      <c r="T3417" s="43">
        <f ca="1">_xll.BInterpol('Base CDI'!$H$4:$H$28,'Base CDI'!$J$4:$J$29,S3417,"Cubic","Extrapolate=Linear","MultiX=Average","Skip=True","Sort=True")</f>
        <v>13.510272264064124</v>
      </c>
      <c r="U3417" s="43">
        <f ca="1">_xll.BInterpol('Base CDI'!$H$4:$H$28,'Base CDI'!$I$4:$I$29,S3417,"Cubic","Extrapolate=Linear","MultiX=Average","Skip=True","Sort=True")</f>
        <v>13.526520530609281</v>
      </c>
    </row>
    <row r="3418" spans="16:21" x14ac:dyDescent="0.25">
      <c r="P3418" s="10">
        <v>39486</v>
      </c>
      <c r="Q3418">
        <v>18.301909999999999</v>
      </c>
      <c r="S3418" s="42">
        <f t="shared" ca="1" si="59"/>
        <v>49438</v>
      </c>
      <c r="T3418" s="43">
        <f ca="1">_xll.BInterpol('Base CDI'!$H$4:$H$28,'Base CDI'!$J$4:$J$29,S3418,"Cubic","Extrapolate=Linear","MultiX=Average","Skip=True","Sort=True")</f>
        <v>13.510274600207991</v>
      </c>
      <c r="U3418" s="43">
        <f ca="1">_xll.BInterpol('Base CDI'!$H$4:$H$28,'Base CDI'!$I$4:$I$29,S3418,"Cubic","Extrapolate=Linear","MultiX=Average","Skip=True","Sort=True")</f>
        <v>13.52653100478676</v>
      </c>
    </row>
    <row r="3419" spans="16:21" x14ac:dyDescent="0.25">
      <c r="P3419" s="10">
        <v>39489</v>
      </c>
      <c r="Q3419">
        <v>18.309550000000002</v>
      </c>
      <c r="S3419" s="42">
        <f t="shared" ca="1" si="59"/>
        <v>49439</v>
      </c>
      <c r="T3419" s="43">
        <f ca="1">_xll.BInterpol('Base CDI'!$H$4:$H$28,'Base CDI'!$J$4:$J$29,S3419,"Cubic","Extrapolate=Linear","MultiX=Average","Skip=True","Sort=True")</f>
        <v>13.510276938930605</v>
      </c>
      <c r="U3419" s="43">
        <f ca="1">_xll.BInterpol('Base CDI'!$H$4:$H$28,'Base CDI'!$I$4:$I$29,S3419,"Cubic","Extrapolate=Linear","MultiX=Average","Skip=True","Sort=True")</f>
        <v>13.526541455525091</v>
      </c>
    </row>
    <row r="3420" spans="16:21" x14ac:dyDescent="0.25">
      <c r="P3420" s="10">
        <v>39490</v>
      </c>
      <c r="Q3420">
        <v>18.31719</v>
      </c>
      <c r="S3420" s="42">
        <f t="shared" ca="1" si="59"/>
        <v>49440</v>
      </c>
      <c r="T3420" s="43">
        <f ca="1">_xll.BInterpol('Base CDI'!$H$4:$H$28,'Base CDI'!$J$4:$J$29,S3420,"Cubic","Extrapolate=Linear","MultiX=Average","Skip=True","Sort=True")</f>
        <v>13.510279280227701</v>
      </c>
      <c r="U3420" s="43">
        <f ca="1">_xll.BInterpol('Base CDI'!$H$4:$H$28,'Base CDI'!$I$4:$I$29,S3420,"Cubic","Extrapolate=Linear","MultiX=Average","Skip=True","Sort=True")</f>
        <v>13.526551882863082</v>
      </c>
    </row>
    <row r="3421" spans="16:21" x14ac:dyDescent="0.25">
      <c r="P3421" s="10">
        <v>39491</v>
      </c>
      <c r="Q3421">
        <v>18.324839999999998</v>
      </c>
      <c r="S3421" s="42">
        <f t="shared" ca="1" si="59"/>
        <v>49441</v>
      </c>
      <c r="T3421" s="43">
        <f ca="1">_xll.BInterpol('Base CDI'!$H$4:$H$28,'Base CDI'!$J$4:$J$29,S3421,"Cubic","Extrapolate=Linear","MultiX=Average","Skip=True","Sort=True")</f>
        <v>13.510281624095006</v>
      </c>
      <c r="U3421" s="43">
        <f ca="1">_xll.BInterpol('Base CDI'!$H$4:$H$28,'Base CDI'!$I$4:$I$29,S3421,"Cubic","Extrapolate=Linear","MultiX=Average","Skip=True","Sort=True")</f>
        <v>13.526562286839535</v>
      </c>
    </row>
    <row r="3422" spans="16:21" x14ac:dyDescent="0.25">
      <c r="P3422" s="10">
        <v>39492</v>
      </c>
      <c r="Q3422">
        <v>18.33248</v>
      </c>
      <c r="S3422" s="42">
        <f t="shared" ca="1" si="59"/>
        <v>49442</v>
      </c>
      <c r="T3422" s="43">
        <f ca="1">_xll.BInterpol('Base CDI'!$H$4:$H$28,'Base CDI'!$J$4:$J$29,S3422,"Cubic","Extrapolate=Linear","MultiX=Average","Skip=True","Sort=True")</f>
        <v>13.510283970528253</v>
      </c>
      <c r="U3422" s="43">
        <f ca="1">_xll.BInterpol('Base CDI'!$H$4:$H$28,'Base CDI'!$I$4:$I$29,S3422,"Cubic","Extrapolate=Linear","MultiX=Average","Skip=True","Sort=True")</f>
        <v>13.52657266749326</v>
      </c>
    </row>
    <row r="3423" spans="16:21" x14ac:dyDescent="0.25">
      <c r="P3423" s="10">
        <v>39493</v>
      </c>
      <c r="Q3423">
        <v>18.340119999999999</v>
      </c>
      <c r="S3423" s="42">
        <f t="shared" ca="1" si="59"/>
        <v>49443</v>
      </c>
      <c r="T3423" s="43">
        <f ca="1">_xll.BInterpol('Base CDI'!$H$4:$H$28,'Base CDI'!$J$4:$J$29,S3423,"Cubic","Extrapolate=Linear","MultiX=Average","Skip=True","Sort=True")</f>
        <v>13.510286319523171</v>
      </c>
      <c r="U3423" s="43">
        <f ca="1">_xll.BInterpol('Base CDI'!$H$4:$H$28,'Base CDI'!$I$4:$I$29,S3423,"Cubic","Extrapolate=Linear","MultiX=Average","Skip=True","Sort=True")</f>
        <v>13.526583024863063</v>
      </c>
    </row>
    <row r="3424" spans="16:21" x14ac:dyDescent="0.25">
      <c r="P3424" s="10">
        <v>39496</v>
      </c>
      <c r="Q3424">
        <v>18.347760000000001</v>
      </c>
      <c r="S3424" s="42">
        <f t="shared" ca="1" si="59"/>
        <v>49444</v>
      </c>
      <c r="T3424" s="43">
        <f ca="1">_xll.BInterpol('Base CDI'!$H$4:$H$28,'Base CDI'!$J$4:$J$29,S3424,"Cubic","Extrapolate=Linear","MultiX=Average","Skip=True","Sort=True")</f>
        <v>13.510288671075491</v>
      </c>
      <c r="U3424" s="43">
        <f ca="1">_xll.BInterpol('Base CDI'!$H$4:$H$28,'Base CDI'!$I$4:$I$29,S3424,"Cubic","Extrapolate=Linear","MultiX=Average","Skip=True","Sort=True")</f>
        <v>13.526593358987752</v>
      </c>
    </row>
    <row r="3425" spans="16:21" x14ac:dyDescent="0.25">
      <c r="P3425" s="10">
        <v>39497</v>
      </c>
      <c r="Q3425">
        <v>18.355399999999999</v>
      </c>
      <c r="S3425" s="42">
        <f t="shared" ca="1" si="59"/>
        <v>49445</v>
      </c>
      <c r="T3425" s="43">
        <f ca="1">_xll.BInterpol('Base CDI'!$H$4:$H$28,'Base CDI'!$J$4:$J$29,S3425,"Cubic","Extrapolate=Linear","MultiX=Average","Skip=True","Sort=True")</f>
        <v>13.510291025180944</v>
      </c>
      <c r="U3425" s="43">
        <f ca="1">_xll.BInterpol('Base CDI'!$H$4:$H$28,'Base CDI'!$I$4:$I$29,S3425,"Cubic","Extrapolate=Linear","MultiX=Average","Skip=True","Sort=True")</f>
        <v>13.52660366990613</v>
      </c>
    </row>
    <row r="3426" spans="16:21" x14ac:dyDescent="0.25">
      <c r="P3426" s="10">
        <v>39498</v>
      </c>
      <c r="Q3426">
        <v>18.363040000000002</v>
      </c>
      <c r="S3426" s="42">
        <f t="shared" ca="1" si="59"/>
        <v>49446</v>
      </c>
      <c r="T3426" s="43">
        <f ca="1">_xll.BInterpol('Base CDI'!$H$4:$H$28,'Base CDI'!$J$4:$J$29,S3426,"Cubic","Extrapolate=Linear","MultiX=Average","Skip=True","Sort=True")</f>
        <v>13.510293381835261</v>
      </c>
      <c r="U3426" s="43">
        <f ca="1">_xll.BInterpol('Base CDI'!$H$4:$H$28,'Base CDI'!$I$4:$I$29,S3426,"Cubic","Extrapolate=Linear","MultiX=Average","Skip=True","Sort=True")</f>
        <v>13.526613957657005</v>
      </c>
    </row>
    <row r="3427" spans="16:21" x14ac:dyDescent="0.25">
      <c r="P3427" s="10">
        <v>39499</v>
      </c>
      <c r="Q3427">
        <v>18.37069</v>
      </c>
      <c r="S3427" s="42">
        <f t="shared" ca="1" si="59"/>
        <v>49447</v>
      </c>
      <c r="T3427" s="43">
        <f ca="1">_xll.BInterpol('Base CDI'!$H$4:$H$28,'Base CDI'!$J$4:$J$29,S3427,"Cubic","Extrapolate=Linear","MultiX=Average","Skip=True","Sort=True")</f>
        <v>13.510295741034172</v>
      </c>
      <c r="U3427" s="43">
        <f ca="1">_xll.BInterpol('Base CDI'!$H$4:$H$28,'Base CDI'!$I$4:$I$29,S3427,"Cubic","Extrapolate=Linear","MultiX=Average","Skip=True","Sort=True")</f>
        <v>13.526624222279185</v>
      </c>
    </row>
    <row r="3428" spans="16:21" x14ac:dyDescent="0.25">
      <c r="P3428" s="10">
        <v>39500</v>
      </c>
      <c r="Q3428">
        <v>18.378329999999998</v>
      </c>
      <c r="S3428" s="42">
        <f t="shared" ca="1" si="59"/>
        <v>49448</v>
      </c>
      <c r="T3428" s="43">
        <f ca="1">_xll.BInterpol('Base CDI'!$H$4:$H$28,'Base CDI'!$J$4:$J$29,S3428,"Cubic","Extrapolate=Linear","MultiX=Average","Skip=True","Sort=True")</f>
        <v>13.510298102773406</v>
      </c>
      <c r="U3428" s="43">
        <f ca="1">_xll.BInterpol('Base CDI'!$H$4:$H$28,'Base CDI'!$I$4:$I$29,S3428,"Cubic","Extrapolate=Linear","MultiX=Average","Skip=True","Sort=True")</f>
        <v>13.526634463811474</v>
      </c>
    </row>
    <row r="3429" spans="16:21" x14ac:dyDescent="0.25">
      <c r="P3429" s="10">
        <v>39503</v>
      </c>
      <c r="Q3429">
        <v>18.38598</v>
      </c>
      <c r="S3429" s="42">
        <f t="shared" ca="1" si="59"/>
        <v>49449</v>
      </c>
      <c r="T3429" s="43">
        <f ca="1">_xll.BInterpol('Base CDI'!$H$4:$H$28,'Base CDI'!$J$4:$J$29,S3429,"Cubic","Extrapolate=Linear","MultiX=Average","Skip=True","Sort=True")</f>
        <v>13.510300467048696</v>
      </c>
      <c r="U3429" s="43">
        <f ca="1">_xll.BInterpol('Base CDI'!$H$4:$H$28,'Base CDI'!$I$4:$I$29,S3429,"Cubic","Extrapolate=Linear","MultiX=Average","Skip=True","Sort=True")</f>
        <v>13.526644682292682</v>
      </c>
    </row>
    <row r="3430" spans="16:21" x14ac:dyDescent="0.25">
      <c r="P3430" s="10">
        <v>39504</v>
      </c>
      <c r="Q3430">
        <v>18.393640000000001</v>
      </c>
      <c r="S3430" s="42">
        <f t="shared" ca="1" si="59"/>
        <v>49450</v>
      </c>
      <c r="T3430" s="43">
        <f ca="1">_xll.BInterpol('Base CDI'!$H$4:$H$28,'Base CDI'!$J$4:$J$29,S3430,"Cubic","Extrapolate=Linear","MultiX=Average","Skip=True","Sort=True")</f>
        <v>13.510302833855771</v>
      </c>
      <c r="U3430" s="43">
        <f ca="1">_xll.BInterpol('Base CDI'!$H$4:$H$28,'Base CDI'!$I$4:$I$29,S3430,"Cubic","Extrapolate=Linear","MultiX=Average","Skip=True","Sort=True")</f>
        <v>13.526654877761612</v>
      </c>
    </row>
    <row r="3431" spans="16:21" x14ac:dyDescent="0.25">
      <c r="P3431" s="10">
        <v>39505</v>
      </c>
      <c r="Q3431">
        <v>18.401299999999999</v>
      </c>
      <c r="S3431" s="42">
        <f t="shared" ca="1" si="59"/>
        <v>49451</v>
      </c>
      <c r="T3431" s="43">
        <f ca="1">_xll.BInterpol('Base CDI'!$H$4:$H$28,'Base CDI'!$J$4:$J$29,S3431,"Cubic","Extrapolate=Linear","MultiX=Average","Skip=True","Sort=True")</f>
        <v>13.510305203190361</v>
      </c>
      <c r="U3431" s="43">
        <f ca="1">_xll.BInterpol('Base CDI'!$H$4:$H$28,'Base CDI'!$I$4:$I$29,S3431,"Cubic","Extrapolate=Linear","MultiX=Average","Skip=True","Sort=True")</f>
        <v>13.526665050257073</v>
      </c>
    </row>
    <row r="3432" spans="16:21" x14ac:dyDescent="0.25">
      <c r="P3432" s="10">
        <v>39506</v>
      </c>
      <c r="Q3432">
        <v>18.40897</v>
      </c>
      <c r="S3432" s="42">
        <f t="shared" ca="1" si="59"/>
        <v>49452</v>
      </c>
      <c r="T3432" s="43">
        <f ca="1">_xll.BInterpol('Base CDI'!$H$4:$H$28,'Base CDI'!$J$4:$J$29,S3432,"Cubic","Extrapolate=Linear","MultiX=Average","Skip=True","Sort=True")</f>
        <v>13.510307575048198</v>
      </c>
      <c r="U3432" s="43">
        <f ca="1">_xll.BInterpol('Base CDI'!$H$4:$H$28,'Base CDI'!$I$4:$I$29,S3432,"Cubic","Extrapolate=Linear","MultiX=Average","Skip=True","Sort=True")</f>
        <v>13.52667519981787</v>
      </c>
    </row>
    <row r="3433" spans="16:21" x14ac:dyDescent="0.25">
      <c r="P3433" s="10">
        <v>39507</v>
      </c>
      <c r="Q3433">
        <v>18.416650000000001</v>
      </c>
      <c r="S3433" s="42">
        <f t="shared" ca="1" si="59"/>
        <v>49453</v>
      </c>
      <c r="T3433" s="43">
        <f ca="1">_xll.BInterpol('Base CDI'!$H$4:$H$28,'Base CDI'!$J$4:$J$29,S3433,"Cubic","Extrapolate=Linear","MultiX=Average","Skip=True","Sort=True")</f>
        <v>13.510309949425015</v>
      </c>
      <c r="U3433" s="43">
        <f ca="1">_xll.BInterpol('Base CDI'!$H$4:$H$28,'Base CDI'!$I$4:$I$29,S3433,"Cubic","Extrapolate=Linear","MultiX=Average","Skip=True","Sort=True")</f>
        <v>13.526685326482809</v>
      </c>
    </row>
    <row r="3434" spans="16:21" x14ac:dyDescent="0.25">
      <c r="P3434" s="10">
        <v>39510</v>
      </c>
      <c r="Q3434">
        <v>18.424330000000001</v>
      </c>
      <c r="S3434" s="42">
        <f t="shared" ca="1" si="59"/>
        <v>49454</v>
      </c>
      <c r="T3434" s="43">
        <f ca="1">_xll.BInterpol('Base CDI'!$H$4:$H$28,'Base CDI'!$J$4:$J$29,S3434,"Cubic","Extrapolate=Linear","MultiX=Average","Skip=True","Sort=True")</f>
        <v>13.510312326316535</v>
      </c>
      <c r="U3434" s="43">
        <f ca="1">_xll.BInterpol('Base CDI'!$H$4:$H$28,'Base CDI'!$I$4:$I$29,S3434,"Cubic","Extrapolate=Linear","MultiX=Average","Skip=True","Sort=True")</f>
        <v>13.526695430290699</v>
      </c>
    </row>
    <row r="3435" spans="16:21" x14ac:dyDescent="0.25">
      <c r="P3435" s="10">
        <v>39511</v>
      </c>
      <c r="Q3435">
        <v>18.432030000000001</v>
      </c>
      <c r="S3435" s="42">
        <f t="shared" ca="1" si="59"/>
        <v>49455</v>
      </c>
      <c r="T3435" s="43">
        <f ca="1">_xll.BInterpol('Base CDI'!$H$4:$H$28,'Base CDI'!$J$4:$J$29,S3435,"Cubic","Extrapolate=Linear","MultiX=Average","Skip=True","Sort=True")</f>
        <v>13.510314705718496</v>
      </c>
      <c r="U3435" s="43">
        <f ca="1">_xll.BInterpol('Base CDI'!$H$4:$H$28,'Base CDI'!$I$4:$I$29,S3435,"Cubic","Extrapolate=Linear","MultiX=Average","Skip=True","Sort=True")</f>
        <v>13.526705511280344</v>
      </c>
    </row>
    <row r="3436" spans="16:21" x14ac:dyDescent="0.25">
      <c r="P3436" s="10">
        <v>39512</v>
      </c>
      <c r="Q3436">
        <v>18.439720000000001</v>
      </c>
      <c r="S3436" s="42">
        <f t="shared" ca="1" si="59"/>
        <v>49456</v>
      </c>
      <c r="T3436" s="43">
        <f ca="1">_xll.BInterpol('Base CDI'!$H$4:$H$28,'Base CDI'!$J$4:$J$29,S3436,"Cubic","Extrapolate=Linear","MultiX=Average","Skip=True","Sort=True")</f>
        <v>13.510317087626627</v>
      </c>
      <c r="U3436" s="43">
        <f ca="1">_xll.BInterpol('Base CDI'!$H$4:$H$28,'Base CDI'!$I$4:$I$29,S3436,"Cubic","Extrapolate=Linear","MultiX=Average","Skip=True","Sort=True")</f>
        <v>13.526715569490554</v>
      </c>
    </row>
    <row r="3437" spans="16:21" x14ac:dyDescent="0.25">
      <c r="P3437" s="10">
        <v>39513</v>
      </c>
      <c r="Q3437">
        <v>18.447410000000001</v>
      </c>
      <c r="S3437" s="42">
        <f t="shared" ca="1" si="59"/>
        <v>49457</v>
      </c>
      <c r="T3437" s="43">
        <f ca="1">_xll.BInterpol('Base CDI'!$H$4:$H$28,'Base CDI'!$J$4:$J$29,S3437,"Cubic","Extrapolate=Linear","MultiX=Average","Skip=True","Sort=True")</f>
        <v>13.510319472036654</v>
      </c>
      <c r="U3437" s="43">
        <f ca="1">_xll.BInterpol('Base CDI'!$H$4:$H$28,'Base CDI'!$I$4:$I$29,S3437,"Cubic","Extrapolate=Linear","MultiX=Average","Skip=True","Sort=True")</f>
        <v>13.526725604960131</v>
      </c>
    </row>
    <row r="3438" spans="16:21" x14ac:dyDescent="0.25">
      <c r="P3438" s="10">
        <v>39514</v>
      </c>
      <c r="Q3438">
        <v>18.455110000000001</v>
      </c>
      <c r="S3438" s="42">
        <f t="shared" ca="1" si="59"/>
        <v>49458</v>
      </c>
      <c r="T3438" s="43">
        <f ca="1">_xll.BInterpol('Base CDI'!$H$4:$H$28,'Base CDI'!$J$4:$J$29,S3438,"Cubic","Extrapolate=Linear","MultiX=Average","Skip=True","Sort=True")</f>
        <v>13.510321858944312</v>
      </c>
      <c r="U3438" s="43">
        <f ca="1">_xll.BInterpol('Base CDI'!$H$4:$H$28,'Base CDI'!$I$4:$I$29,S3438,"Cubic","Extrapolate=Linear","MultiX=Average","Skip=True","Sort=True")</f>
        <v>13.526735617727885</v>
      </c>
    </row>
    <row r="3439" spans="16:21" x14ac:dyDescent="0.25">
      <c r="P3439" s="10">
        <v>39517</v>
      </c>
      <c r="Q3439">
        <v>18.462810000000001</v>
      </c>
      <c r="S3439" s="42">
        <f t="shared" ca="1" si="59"/>
        <v>49459</v>
      </c>
      <c r="T3439" s="43">
        <f ca="1">_xll.BInterpol('Base CDI'!$H$4:$H$28,'Base CDI'!$J$4:$J$29,S3439,"Cubic","Extrapolate=Linear","MultiX=Average","Skip=True","Sort=True")</f>
        <v>13.510324248345333</v>
      </c>
      <c r="U3439" s="43">
        <f ca="1">_xll.BInterpol('Base CDI'!$H$4:$H$28,'Base CDI'!$I$4:$I$29,S3439,"Cubic","Extrapolate=Linear","MultiX=Average","Skip=True","Sort=True")</f>
        <v>13.526745607832622</v>
      </c>
    </row>
    <row r="3440" spans="16:21" x14ac:dyDescent="0.25">
      <c r="P3440" s="10">
        <v>39518</v>
      </c>
      <c r="Q3440">
        <v>18.47052</v>
      </c>
      <c r="S3440" s="42">
        <f t="shared" ca="1" si="59"/>
        <v>49460</v>
      </c>
      <c r="T3440" s="43">
        <f ca="1">_xll.BInterpol('Base CDI'!$H$4:$H$28,'Base CDI'!$J$4:$J$29,S3440,"Cubic","Extrapolate=Linear","MultiX=Average","Skip=True","Sort=True")</f>
        <v>13.510326640235441</v>
      </c>
      <c r="U3440" s="43">
        <f ca="1">_xll.BInterpol('Base CDI'!$H$4:$H$28,'Base CDI'!$I$4:$I$29,S3440,"Cubic","Extrapolate=Linear","MultiX=Average","Skip=True","Sort=True")</f>
        <v>13.526755575313146</v>
      </c>
    </row>
    <row r="3441" spans="16:21" x14ac:dyDescent="0.25">
      <c r="P3441" s="10">
        <v>39519</v>
      </c>
      <c r="Q3441">
        <v>18.47824</v>
      </c>
      <c r="S3441" s="42">
        <f t="shared" ca="1" si="59"/>
        <v>49461</v>
      </c>
      <c r="T3441" s="43">
        <f ca="1">_xll.BInterpol('Base CDI'!$H$4:$H$28,'Base CDI'!$J$4:$J$29,S3441,"Cubic","Extrapolate=Linear","MultiX=Average","Skip=True","Sort=True")</f>
        <v>13.510329034610372</v>
      </c>
      <c r="U3441" s="43">
        <f ca="1">_xll.BInterpol('Base CDI'!$H$4:$H$28,'Base CDI'!$I$4:$I$29,S3441,"Cubic","Extrapolate=Linear","MultiX=Average","Skip=True","Sort=True")</f>
        <v>13.526765520208267</v>
      </c>
    </row>
    <row r="3442" spans="16:21" x14ac:dyDescent="0.25">
      <c r="P3442" s="10">
        <v>39520</v>
      </c>
      <c r="Q3442">
        <v>18.485939999999999</v>
      </c>
      <c r="S3442" s="42">
        <f t="shared" ca="1" si="59"/>
        <v>49462</v>
      </c>
      <c r="T3442" s="43">
        <f ca="1">_xll.BInterpol('Base CDI'!$H$4:$H$28,'Base CDI'!$J$4:$J$29,S3442,"Cubic","Extrapolate=Linear","MultiX=Average","Skip=True","Sort=True")</f>
        <v>13.510331431465856</v>
      </c>
      <c r="U3442" s="43">
        <f ca="1">_xll.BInterpol('Base CDI'!$H$4:$H$28,'Base CDI'!$I$4:$I$29,S3442,"Cubic","Extrapolate=Linear","MultiX=Average","Skip=True","Sort=True")</f>
        <v>13.526775442556788</v>
      </c>
    </row>
    <row r="3443" spans="16:21" x14ac:dyDescent="0.25">
      <c r="P3443" s="10">
        <v>39521</v>
      </c>
      <c r="Q3443">
        <v>18.493649999999999</v>
      </c>
      <c r="S3443" s="42">
        <f t="shared" ca="1" si="59"/>
        <v>49463</v>
      </c>
      <c r="T3443" s="43">
        <f ca="1">_xll.BInterpol('Base CDI'!$H$4:$H$28,'Base CDI'!$J$4:$J$29,S3443,"Cubic","Extrapolate=Linear","MultiX=Average","Skip=True","Sort=True")</f>
        <v>13.510333830797622</v>
      </c>
      <c r="U3443" s="43">
        <f ca="1">_xll.BInterpol('Base CDI'!$H$4:$H$28,'Base CDI'!$I$4:$I$29,S3443,"Cubic","Extrapolate=Linear","MultiX=Average","Skip=True","Sort=True")</f>
        <v>13.526785342397519</v>
      </c>
    </row>
    <row r="3444" spans="16:21" x14ac:dyDescent="0.25">
      <c r="P3444" s="10">
        <v>39524</v>
      </c>
      <c r="Q3444">
        <v>18.501380000000001</v>
      </c>
      <c r="S3444" s="42">
        <f t="shared" ca="1" si="59"/>
        <v>49464</v>
      </c>
      <c r="T3444" s="43">
        <f ca="1">_xll.BInterpol('Base CDI'!$H$4:$H$28,'Base CDI'!$J$4:$J$29,S3444,"Cubic","Extrapolate=Linear","MultiX=Average","Skip=True","Sort=True")</f>
        <v>13.5103362326014</v>
      </c>
      <c r="U3444" s="43">
        <f ca="1">_xll.BInterpol('Base CDI'!$H$4:$H$28,'Base CDI'!$I$4:$I$29,S3444,"Cubic","Extrapolate=Linear","MultiX=Average","Skip=True","Sort=True")</f>
        <v>13.526795219769266</v>
      </c>
    </row>
    <row r="3445" spans="16:21" x14ac:dyDescent="0.25">
      <c r="P3445" s="10">
        <v>39525</v>
      </c>
      <c r="Q3445">
        <v>18.5091</v>
      </c>
      <c r="S3445" s="42">
        <f t="shared" ca="1" si="59"/>
        <v>49465</v>
      </c>
      <c r="T3445" s="43">
        <f ca="1">_xll.BInterpol('Base CDI'!$H$4:$H$28,'Base CDI'!$J$4:$J$29,S3445,"Cubic","Extrapolate=Linear","MultiX=Average","Skip=True","Sort=True")</f>
        <v>13.510338636872923</v>
      </c>
      <c r="U3445" s="43">
        <f ca="1">_xll.BInterpol('Base CDI'!$H$4:$H$28,'Base CDI'!$I$4:$I$29,S3445,"Cubic","Extrapolate=Linear","MultiX=Average","Skip=True","Sort=True")</f>
        <v>13.526805074710833</v>
      </c>
    </row>
    <row r="3446" spans="16:21" x14ac:dyDescent="0.25">
      <c r="P3446" s="10">
        <v>39526</v>
      </c>
      <c r="Q3446">
        <v>18.516829999999999</v>
      </c>
      <c r="S3446" s="42">
        <f t="shared" ca="1" si="59"/>
        <v>49466</v>
      </c>
      <c r="T3446" s="43">
        <f ca="1">_xll.BInterpol('Base CDI'!$H$4:$H$28,'Base CDI'!$J$4:$J$29,S3446,"Cubic","Extrapolate=Linear","MultiX=Average","Skip=True","Sort=True")</f>
        <v>13.510341043607919</v>
      </c>
      <c r="U3446" s="43">
        <f ca="1">_xll.BInterpol('Base CDI'!$H$4:$H$28,'Base CDI'!$I$4:$I$29,S3446,"Cubic","Extrapolate=Linear","MultiX=Average","Skip=True","Sort=True")</f>
        <v>13.526814907261027</v>
      </c>
    </row>
    <row r="3447" spans="16:21" x14ac:dyDescent="0.25">
      <c r="P3447" s="10">
        <v>39527</v>
      </c>
      <c r="Q3447">
        <v>18.524560000000001</v>
      </c>
      <c r="S3447" s="42">
        <f t="shared" ca="1" si="59"/>
        <v>49467</v>
      </c>
      <c r="T3447" s="43">
        <f ca="1">_xll.BInterpol('Base CDI'!$H$4:$H$28,'Base CDI'!$J$4:$J$29,S3447,"Cubic","Extrapolate=Linear","MultiX=Average","Skip=True","Sort=True")</f>
        <v>13.510343452802122</v>
      </c>
      <c r="U3447" s="43">
        <f ca="1">_xll.BInterpol('Base CDI'!$H$4:$H$28,'Base CDI'!$I$4:$I$29,S3447,"Cubic","Extrapolate=Linear","MultiX=Average","Skip=True","Sort=True")</f>
        <v>13.526824717458657</v>
      </c>
    </row>
    <row r="3448" spans="16:21" x14ac:dyDescent="0.25">
      <c r="P3448" s="10">
        <v>39531</v>
      </c>
      <c r="Q3448">
        <v>18.532309999999999</v>
      </c>
      <c r="S3448" s="42">
        <f t="shared" ca="1" si="59"/>
        <v>49468</v>
      </c>
      <c r="T3448" s="43">
        <f ca="1">_xll.BInterpol('Base CDI'!$H$4:$H$28,'Base CDI'!$J$4:$J$29,S3448,"Cubic","Extrapolate=Linear","MultiX=Average","Skip=True","Sort=True")</f>
        <v>13.510345864451258</v>
      </c>
      <c r="U3448" s="43">
        <f ca="1">_xll.BInterpol('Base CDI'!$H$4:$H$28,'Base CDI'!$I$4:$I$29,S3448,"Cubic","Extrapolate=Linear","MultiX=Average","Skip=True","Sort=True")</f>
        <v>13.52683450534253</v>
      </c>
    </row>
    <row r="3449" spans="16:21" x14ac:dyDescent="0.25">
      <c r="P3449" s="10">
        <v>39532</v>
      </c>
      <c r="Q3449">
        <v>18.540050000000001</v>
      </c>
      <c r="S3449" s="42">
        <f t="shared" ca="1" si="59"/>
        <v>49469</v>
      </c>
      <c r="T3449" s="43">
        <f ca="1">_xll.BInterpol('Base CDI'!$H$4:$H$28,'Base CDI'!$J$4:$J$29,S3449,"Cubic","Extrapolate=Linear","MultiX=Average","Skip=True","Sort=True")</f>
        <v>13.510348278551062</v>
      </c>
      <c r="U3449" s="43">
        <f ca="1">_xll.BInterpol('Base CDI'!$H$4:$H$28,'Base CDI'!$I$4:$I$29,S3449,"Cubic","Extrapolate=Linear","MultiX=Average","Skip=True","Sort=True")</f>
        <v>13.526844270951448</v>
      </c>
    </row>
    <row r="3450" spans="16:21" x14ac:dyDescent="0.25">
      <c r="P3450" s="10">
        <v>39533</v>
      </c>
      <c r="Q3450">
        <v>18.547799999999999</v>
      </c>
      <c r="S3450" s="42">
        <f t="shared" ca="1" si="59"/>
        <v>49470</v>
      </c>
      <c r="T3450" s="43">
        <f ca="1">_xll.BInterpol('Base CDI'!$H$4:$H$28,'Base CDI'!$J$4:$J$29,S3450,"Cubic","Extrapolate=Linear","MultiX=Average","Skip=True","Sort=True")</f>
        <v>13.51035069509726</v>
      </c>
      <c r="U3450" s="43">
        <f ca="1">_xll.BInterpol('Base CDI'!$H$4:$H$28,'Base CDI'!$I$4:$I$29,S3450,"Cubic","Extrapolate=Linear","MultiX=Average","Skip=True","Sort=True")</f>
        <v>13.526854014324222</v>
      </c>
    </row>
    <row r="3451" spans="16:21" x14ac:dyDescent="0.25">
      <c r="P3451" s="10">
        <v>39534</v>
      </c>
      <c r="Q3451">
        <v>18.555540000000001</v>
      </c>
      <c r="S3451" s="42">
        <f t="shared" ca="1" si="59"/>
        <v>49471</v>
      </c>
      <c r="T3451" s="43">
        <f ca="1">_xll.BInterpol('Base CDI'!$H$4:$H$28,'Base CDI'!$J$4:$J$29,S3451,"Cubic","Extrapolate=Linear","MultiX=Average","Skip=True","Sort=True")</f>
        <v>13.510353114085586</v>
      </c>
      <c r="U3451" s="43">
        <f ca="1">_xll.BInterpol('Base CDI'!$H$4:$H$28,'Base CDI'!$I$4:$I$29,S3451,"Cubic","Extrapolate=Linear","MultiX=Average","Skip=True","Sort=True")</f>
        <v>13.526863735499655</v>
      </c>
    </row>
    <row r="3452" spans="16:21" x14ac:dyDescent="0.25">
      <c r="P3452" s="10">
        <v>39535</v>
      </c>
      <c r="Q3452">
        <v>18.563289999999999</v>
      </c>
      <c r="S3452" s="42">
        <f t="shared" ca="1" si="59"/>
        <v>49472</v>
      </c>
      <c r="T3452" s="43">
        <f ca="1">_xll.BInterpol('Base CDI'!$H$4:$H$28,'Base CDI'!$J$4:$J$29,S3452,"Cubic","Extrapolate=Linear","MultiX=Average","Skip=True","Sort=True")</f>
        <v>13.510355535511771</v>
      </c>
      <c r="U3452" s="43">
        <f ca="1">_xll.BInterpol('Base CDI'!$H$4:$H$28,'Base CDI'!$I$4:$I$29,S3452,"Cubic","Extrapolate=Linear","MultiX=Average","Skip=True","Sort=True")</f>
        <v>13.526873434516556</v>
      </c>
    </row>
    <row r="3453" spans="16:21" x14ac:dyDescent="0.25">
      <c r="P3453" s="10">
        <v>39538</v>
      </c>
      <c r="Q3453">
        <v>18.57103</v>
      </c>
      <c r="S3453" s="42">
        <f t="shared" ca="1" si="59"/>
        <v>49473</v>
      </c>
      <c r="T3453" s="43">
        <f ca="1">_xll.BInterpol('Base CDI'!$H$4:$H$28,'Base CDI'!$J$4:$J$29,S3453,"Cubic","Extrapolate=Linear","MultiX=Average","Skip=True","Sort=True")</f>
        <v>13.510357959371541</v>
      </c>
      <c r="U3453" s="43">
        <f ca="1">_xll.BInterpol('Base CDI'!$H$4:$H$28,'Base CDI'!$I$4:$I$29,S3453,"Cubic","Extrapolate=Linear","MultiX=Average","Skip=True","Sort=True")</f>
        <v>13.526883111413731</v>
      </c>
    </row>
    <row r="3454" spans="16:21" x14ac:dyDescent="0.25">
      <c r="P3454" s="10">
        <v>39539</v>
      </c>
      <c r="Q3454">
        <v>18.57883</v>
      </c>
      <c r="S3454" s="42">
        <f t="shared" ca="1" si="59"/>
        <v>49474</v>
      </c>
      <c r="T3454" s="43">
        <f ca="1">_xll.BInterpol('Base CDI'!$H$4:$H$28,'Base CDI'!$J$4:$J$29,S3454,"Cubic","Extrapolate=Linear","MultiX=Average","Skip=True","Sort=True")</f>
        <v>13.510360385660631</v>
      </c>
      <c r="U3454" s="43">
        <f ca="1">_xll.BInterpol('Base CDI'!$H$4:$H$28,'Base CDI'!$I$4:$I$29,S3454,"Cubic","Extrapolate=Linear","MultiX=Average","Skip=True","Sort=True")</f>
        <v>13.526892766229986</v>
      </c>
    </row>
    <row r="3455" spans="16:21" x14ac:dyDescent="0.25">
      <c r="P3455" s="10">
        <v>39540</v>
      </c>
      <c r="Q3455">
        <v>18.58661</v>
      </c>
      <c r="S3455" s="42">
        <f t="shared" ca="1" si="59"/>
        <v>49475</v>
      </c>
      <c r="T3455" s="43">
        <f ca="1">_xll.BInterpol('Base CDI'!$H$4:$H$28,'Base CDI'!$J$4:$J$29,S3455,"Cubic","Extrapolate=Linear","MultiX=Average","Skip=True","Sort=True")</f>
        <v>13.510362814374771</v>
      </c>
      <c r="U3455" s="43">
        <f ca="1">_xll.BInterpol('Base CDI'!$H$4:$H$28,'Base CDI'!$I$4:$I$29,S3455,"Cubic","Extrapolate=Linear","MultiX=Average","Skip=True","Sort=True")</f>
        <v>13.526902399004129</v>
      </c>
    </row>
    <row r="3456" spans="16:21" x14ac:dyDescent="0.25">
      <c r="P3456" s="10">
        <v>39541</v>
      </c>
      <c r="Q3456">
        <v>18.594380000000001</v>
      </c>
      <c r="S3456" s="42">
        <f t="shared" ca="1" si="59"/>
        <v>49476</v>
      </c>
      <c r="T3456" s="43">
        <f ca="1">_xll.BInterpol('Base CDI'!$H$4:$H$28,'Base CDI'!$J$4:$J$29,S3456,"Cubic","Extrapolate=Linear","MultiX=Average","Skip=True","Sort=True")</f>
        <v>13.510365245509691</v>
      </c>
      <c r="U3456" s="43">
        <f ca="1">_xll.BInterpol('Base CDI'!$H$4:$H$28,'Base CDI'!$I$4:$I$29,S3456,"Cubic","Extrapolate=Linear","MultiX=Average","Skip=True","Sort=True")</f>
        <v>13.526912009774966</v>
      </c>
    </row>
    <row r="3457" spans="16:21" x14ac:dyDescent="0.25">
      <c r="P3457" s="10">
        <v>39542</v>
      </c>
      <c r="Q3457">
        <v>18.602180000000001</v>
      </c>
      <c r="S3457" s="42">
        <f t="shared" ca="1" si="59"/>
        <v>49477</v>
      </c>
      <c r="T3457" s="43">
        <f ca="1">_xll.BInterpol('Base CDI'!$H$4:$H$28,'Base CDI'!$J$4:$J$29,S3457,"Cubic","Extrapolate=Linear","MultiX=Average","Skip=True","Sort=True")</f>
        <v>13.510367679061119</v>
      </c>
      <c r="U3457" s="43">
        <f ca="1">_xll.BInterpol('Base CDI'!$H$4:$H$28,'Base CDI'!$I$4:$I$29,S3457,"Cubic","Extrapolate=Linear","MultiX=Average","Skip=True","Sort=True")</f>
        <v>13.526921598581302</v>
      </c>
    </row>
    <row r="3458" spans="16:21" x14ac:dyDescent="0.25">
      <c r="P3458" s="10">
        <v>39545</v>
      </c>
      <c r="Q3458">
        <v>18.609970000000001</v>
      </c>
      <c r="S3458" s="42">
        <f t="shared" ca="1" si="59"/>
        <v>49478</v>
      </c>
      <c r="T3458" s="43">
        <f ca="1">_xll.BInterpol('Base CDI'!$H$4:$H$28,'Base CDI'!$J$4:$J$29,S3458,"Cubic","Extrapolate=Linear","MultiX=Average","Skip=True","Sort=True")</f>
        <v>13.51037011502479</v>
      </c>
      <c r="U3458" s="43">
        <f ca="1">_xll.BInterpol('Base CDI'!$H$4:$H$28,'Base CDI'!$I$4:$I$29,S3458,"Cubic","Extrapolate=Linear","MultiX=Average","Skip=True","Sort=True")</f>
        <v>13.526931165461944</v>
      </c>
    </row>
    <row r="3459" spans="16:21" x14ac:dyDescent="0.25">
      <c r="P3459" s="10">
        <v>39546</v>
      </c>
      <c r="Q3459">
        <v>18.61778</v>
      </c>
      <c r="S3459" s="42">
        <f t="shared" ca="1" si="59"/>
        <v>49479</v>
      </c>
      <c r="T3459" s="43">
        <f ca="1">_xll.BInterpol('Base CDI'!$H$4:$H$28,'Base CDI'!$J$4:$J$29,S3459,"Cubic","Extrapolate=Linear","MultiX=Average","Skip=True","Sort=True")</f>
        <v>13.510372553396431</v>
      </c>
      <c r="U3459" s="43">
        <f ca="1">_xll.BInterpol('Base CDI'!$H$4:$H$28,'Base CDI'!$I$4:$I$29,S3459,"Cubic","Extrapolate=Linear","MultiX=Average","Skip=True","Sort=True")</f>
        <v>13.526940710455699</v>
      </c>
    </row>
    <row r="3460" spans="16:21" x14ac:dyDescent="0.25">
      <c r="P3460" s="10">
        <v>39547</v>
      </c>
      <c r="Q3460">
        <v>18.62557</v>
      </c>
      <c r="S3460" s="42">
        <f t="shared" ca="1" si="59"/>
        <v>49480</v>
      </c>
      <c r="T3460" s="43">
        <f ca="1">_xll.BInterpol('Base CDI'!$H$4:$H$28,'Base CDI'!$J$4:$J$29,S3460,"Cubic","Extrapolate=Linear","MultiX=Average","Skip=True","Sort=True")</f>
        <v>13.510374994171775</v>
      </c>
      <c r="U3460" s="43">
        <f ca="1">_xll.BInterpol('Base CDI'!$H$4:$H$28,'Base CDI'!$I$4:$I$29,S3460,"Cubic","Extrapolate=Linear","MultiX=Average","Skip=True","Sort=True")</f>
        <v>13.526950233601374</v>
      </c>
    </row>
    <row r="3461" spans="16:21" x14ac:dyDescent="0.25">
      <c r="P3461" s="10">
        <v>39548</v>
      </c>
      <c r="Q3461">
        <v>18.63335</v>
      </c>
      <c r="S3461" s="42">
        <f t="shared" ca="1" si="59"/>
        <v>49481</v>
      </c>
      <c r="T3461" s="43">
        <f ca="1">_xll.BInterpol('Base CDI'!$H$4:$H$28,'Base CDI'!$J$4:$J$29,S3461,"Cubic","Extrapolate=Linear","MultiX=Average","Skip=True","Sort=True")</f>
        <v>13.51037743734655</v>
      </c>
      <c r="U3461" s="43">
        <f ca="1">_xll.BInterpol('Base CDI'!$H$4:$H$28,'Base CDI'!$I$4:$I$29,S3461,"Cubic","Extrapolate=Linear","MultiX=Average","Skip=True","Sort=True")</f>
        <v>13.526959734937776</v>
      </c>
    </row>
    <row r="3462" spans="16:21" x14ac:dyDescent="0.25">
      <c r="P3462" s="10">
        <v>39549</v>
      </c>
      <c r="Q3462">
        <v>18.64114</v>
      </c>
      <c r="S3462" s="42">
        <f t="shared" ca="1" si="59"/>
        <v>49482</v>
      </c>
      <c r="T3462" s="43">
        <f ca="1">_xll.BInterpol('Base CDI'!$H$4:$H$28,'Base CDI'!$J$4:$J$29,S3462,"Cubic","Extrapolate=Linear","MultiX=Average","Skip=True","Sort=True")</f>
        <v>13.510379882916489</v>
      </c>
      <c r="U3462" s="43">
        <f ca="1">_xll.BInterpol('Base CDI'!$H$4:$H$28,'Base CDI'!$I$4:$I$29,S3462,"Cubic","Extrapolate=Linear","MultiX=Average","Skip=True","Sort=True")</f>
        <v>13.52696921450371</v>
      </c>
    </row>
    <row r="3463" spans="16:21" x14ac:dyDescent="0.25">
      <c r="P3463" s="10">
        <v>39552</v>
      </c>
      <c r="Q3463">
        <v>18.64893</v>
      </c>
      <c r="S3463" s="42">
        <f t="shared" ca="1" si="59"/>
        <v>49483</v>
      </c>
      <c r="T3463" s="43">
        <f ca="1">_xll.BInterpol('Base CDI'!$H$4:$H$28,'Base CDI'!$J$4:$J$29,S3463,"Cubic","Extrapolate=Linear","MultiX=Average","Skip=True","Sort=True")</f>
        <v>13.51038233087732</v>
      </c>
      <c r="U3463" s="43">
        <f ca="1">_xll.BInterpol('Base CDI'!$H$4:$H$28,'Base CDI'!$I$4:$I$29,S3463,"Cubic","Extrapolate=Linear","MultiX=Average","Skip=True","Sort=True")</f>
        <v>13.526978672337982</v>
      </c>
    </row>
    <row r="3464" spans="16:21" x14ac:dyDescent="0.25">
      <c r="P3464" s="10">
        <v>39553</v>
      </c>
      <c r="Q3464">
        <v>18.65673</v>
      </c>
      <c r="S3464" s="42">
        <f t="shared" ca="1" si="59"/>
        <v>49484</v>
      </c>
      <c r="T3464" s="43">
        <f ca="1">_xll.BInterpol('Base CDI'!$H$4:$H$28,'Base CDI'!$J$4:$J$29,S3464,"Cubic","Extrapolate=Linear","MultiX=Average","Skip=True","Sort=True")</f>
        <v>13.510384781224777</v>
      </c>
      <c r="U3464" s="43">
        <f ca="1">_xll.BInterpol('Base CDI'!$H$4:$H$28,'Base CDI'!$I$4:$I$29,S3464,"Cubic","Extrapolate=Linear","MultiX=Average","Skip=True","Sort=True")</f>
        <v>13.526988108479401</v>
      </c>
    </row>
    <row r="3465" spans="16:21" x14ac:dyDescent="0.25">
      <c r="P3465" s="10">
        <v>39554</v>
      </c>
      <c r="Q3465">
        <v>18.664539999999999</v>
      </c>
      <c r="S3465" s="42">
        <f t="shared" ca="1" si="59"/>
        <v>49485</v>
      </c>
      <c r="T3465" s="43">
        <f ca="1">_xll.BInterpol('Base CDI'!$H$4:$H$28,'Base CDI'!$J$4:$J$29,S3465,"Cubic","Extrapolate=Linear","MultiX=Average","Skip=True","Sort=True")</f>
        <v>13.510387233954587</v>
      </c>
      <c r="U3465" s="43">
        <f ca="1">_xll.BInterpol('Base CDI'!$H$4:$H$28,'Base CDI'!$I$4:$I$29,S3465,"Cubic","Extrapolate=Linear","MultiX=Average","Skip=True","Sort=True")</f>
        <v>13.526997522966774</v>
      </c>
    </row>
    <row r="3466" spans="16:21" x14ac:dyDescent="0.25">
      <c r="P3466" s="10">
        <v>39555</v>
      </c>
      <c r="Q3466">
        <v>18.672350000000002</v>
      </c>
      <c r="S3466" s="42">
        <f t="shared" ca="1" si="59"/>
        <v>49486</v>
      </c>
      <c r="T3466" s="43">
        <f ca="1">_xll.BInterpol('Base CDI'!$H$4:$H$28,'Base CDI'!$J$4:$J$29,S3466,"Cubic","Extrapolate=Linear","MultiX=Average","Skip=True","Sort=True")</f>
        <v>13.510389689062483</v>
      </c>
      <c r="U3466" s="43">
        <f ca="1">_xll.BInterpol('Base CDI'!$H$4:$H$28,'Base CDI'!$I$4:$I$29,S3466,"Cubic","Extrapolate=Linear","MultiX=Average","Skip=True","Sort=True")</f>
        <v>13.527006915838903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60">S3466+1</f>
        <v>49487</v>
      </c>
      <c r="T3467" s="43">
        <f ca="1">_xll.BInterpol('Base CDI'!$H$4:$H$28,'Base CDI'!$J$4:$J$29,S3467,"Cubic","Extrapolate=Linear","MultiX=Average","Skip=True","Sort=True")</f>
        <v>13.510392146544195</v>
      </c>
      <c r="U3467" s="43">
        <f ca="1">_xll.BInterpol('Base CDI'!$H$4:$H$28,'Base CDI'!$I$4:$I$29,S3467,"Cubic","Extrapolate=Linear","MultiX=Average","Skip=True","Sort=True")</f>
        <v>13.527016287134598</v>
      </c>
    </row>
    <row r="3468" spans="16:21" x14ac:dyDescent="0.25">
      <c r="P3468" s="10">
        <v>39560</v>
      </c>
      <c r="Q3468">
        <v>18.688649999999999</v>
      </c>
      <c r="S3468" s="42">
        <f t="shared" ca="1" si="60"/>
        <v>49488</v>
      </c>
      <c r="T3468" s="43">
        <f ca="1">_xll.BInterpol('Base CDI'!$H$4:$H$28,'Base CDI'!$J$4:$J$29,S3468,"Cubic","Extrapolate=Linear","MultiX=Average","Skip=True","Sort=True")</f>
        <v>13.510394606395453</v>
      </c>
      <c r="U3468" s="43">
        <f ca="1">_xll.BInterpol('Base CDI'!$H$4:$H$28,'Base CDI'!$I$4:$I$29,S3468,"Cubic","Extrapolate=Linear","MultiX=Average","Skip=True","Sort=True")</f>
        <v>13.527025636892665</v>
      </c>
    </row>
    <row r="3469" spans="16:21" x14ac:dyDescent="0.25">
      <c r="P3469" s="10">
        <v>39561</v>
      </c>
      <c r="Q3469">
        <v>18.6968</v>
      </c>
      <c r="S3469" s="42">
        <f t="shared" ca="1" si="60"/>
        <v>49489</v>
      </c>
      <c r="T3469" s="43">
        <f ca="1">_xll.BInterpol('Base CDI'!$H$4:$H$28,'Base CDI'!$J$4:$J$29,S3469,"Cubic","Extrapolate=Linear","MultiX=Average","Skip=True","Sort=True")</f>
        <v>13.510397068611988</v>
      </c>
      <c r="U3469" s="43">
        <f ca="1">_xll.BInterpol('Base CDI'!$H$4:$H$28,'Base CDI'!$I$4:$I$29,S3469,"Cubic","Extrapolate=Linear","MultiX=Average","Skip=True","Sort=True")</f>
        <v>13.527034965151911</v>
      </c>
    </row>
    <row r="3470" spans="16:21" x14ac:dyDescent="0.25">
      <c r="P3470" s="10">
        <v>39562</v>
      </c>
      <c r="Q3470">
        <v>18.704930000000001</v>
      </c>
      <c r="S3470" s="42">
        <f t="shared" ca="1" si="60"/>
        <v>49490</v>
      </c>
      <c r="T3470" s="43">
        <f ca="1">_xll.BInterpol('Base CDI'!$H$4:$H$28,'Base CDI'!$J$4:$J$29,S3470,"Cubic","Extrapolate=Linear","MultiX=Average","Skip=True","Sort=True")</f>
        <v>13.510399533189531</v>
      </c>
      <c r="U3470" s="43">
        <f ca="1">_xll.BInterpol('Base CDI'!$H$4:$H$28,'Base CDI'!$I$4:$I$29,S3470,"Cubic","Extrapolate=Linear","MultiX=Average","Skip=True","Sort=True")</f>
        <v>13.527044271951143</v>
      </c>
    </row>
    <row r="3471" spans="16:21" x14ac:dyDescent="0.25">
      <c r="P3471" s="10">
        <v>39563</v>
      </c>
      <c r="Q3471">
        <v>18.713059999999999</v>
      </c>
      <c r="S3471" s="42">
        <f t="shared" ca="1" si="60"/>
        <v>49491</v>
      </c>
      <c r="T3471" s="43">
        <f ca="1">_xll.BInterpol('Base CDI'!$H$4:$H$28,'Base CDI'!$J$4:$J$29,S3471,"Cubic","Extrapolate=Linear","MultiX=Average","Skip=True","Sort=True")</f>
        <v>13.510402000123811</v>
      </c>
      <c r="U3471" s="43">
        <f ca="1">_xll.BInterpol('Base CDI'!$H$4:$H$28,'Base CDI'!$I$4:$I$29,S3471,"Cubic","Extrapolate=Linear","MultiX=Average","Skip=True","Sort=True")</f>
        <v>13.527053557329165</v>
      </c>
    </row>
    <row r="3472" spans="16:21" x14ac:dyDescent="0.25">
      <c r="P3472" s="10">
        <v>39566</v>
      </c>
      <c r="Q3472">
        <v>18.721209999999999</v>
      </c>
      <c r="S3472" s="42">
        <f t="shared" ca="1" si="60"/>
        <v>49492</v>
      </c>
      <c r="T3472" s="43">
        <f ca="1">_xll.BInterpol('Base CDI'!$H$4:$H$28,'Base CDI'!$J$4:$J$29,S3472,"Cubic","Extrapolate=Linear","MultiX=Average","Skip=True","Sort=True")</f>
        <v>13.51040446941056</v>
      </c>
      <c r="U3472" s="43">
        <f ca="1">_xll.BInterpol('Base CDI'!$H$4:$H$28,'Base CDI'!$I$4:$I$29,S3472,"Cubic","Extrapolate=Linear","MultiX=Average","Skip=True","Sort=True")</f>
        <v>13.527062821324785</v>
      </c>
    </row>
    <row r="3473" spans="16:21" x14ac:dyDescent="0.25">
      <c r="P3473" s="10">
        <v>39567</v>
      </c>
      <c r="Q3473">
        <v>18.72935</v>
      </c>
      <c r="S3473" s="42">
        <f t="shared" ca="1" si="60"/>
        <v>49493</v>
      </c>
      <c r="T3473" s="43">
        <f ca="1">_xll.BInterpol('Base CDI'!$H$4:$H$28,'Base CDI'!$J$4:$J$29,S3473,"Cubic","Extrapolate=Linear","MultiX=Average","Skip=True","Sort=True")</f>
        <v>13.510406941045506</v>
      </c>
      <c r="U3473" s="43">
        <f ca="1">_xll.BInterpol('Base CDI'!$H$4:$H$28,'Base CDI'!$I$4:$I$29,S3473,"Cubic","Extrapolate=Linear","MultiX=Average","Skip=True","Sort=True")</f>
        <v>13.52707206397681</v>
      </c>
    </row>
    <row r="3474" spans="16:21" x14ac:dyDescent="0.25">
      <c r="P3474" s="10">
        <v>39568</v>
      </c>
      <c r="Q3474">
        <v>18.737490000000001</v>
      </c>
      <c r="S3474" s="42">
        <f t="shared" ca="1" si="60"/>
        <v>49494</v>
      </c>
      <c r="T3474" s="43">
        <f ca="1">_xll.BInterpol('Base CDI'!$H$4:$H$28,'Base CDI'!$J$4:$J$29,S3474,"Cubic","Extrapolate=Linear","MultiX=Average","Skip=True","Sort=True")</f>
        <v>13.510409415024384</v>
      </c>
      <c r="U3474" s="43">
        <f ca="1">_xll.BInterpol('Base CDI'!$H$4:$H$28,'Base CDI'!$I$4:$I$29,S3474,"Cubic","Extrapolate=Linear","MultiX=Average","Skip=True","Sort=True")</f>
        <v>13.527081285324046</v>
      </c>
    </row>
    <row r="3475" spans="16:21" x14ac:dyDescent="0.25">
      <c r="P3475" s="10">
        <v>39570</v>
      </c>
      <c r="Q3475">
        <v>18.745629999999998</v>
      </c>
      <c r="S3475" s="42">
        <f t="shared" ca="1" si="60"/>
        <v>49495</v>
      </c>
      <c r="T3475" s="43">
        <f ca="1">_xll.BInterpol('Base CDI'!$H$4:$H$28,'Base CDI'!$J$4:$J$29,S3475,"Cubic","Extrapolate=Linear","MultiX=Average","Skip=True","Sort=True")</f>
        <v>13.510411891342921</v>
      </c>
      <c r="U3475" s="43">
        <f ca="1">_xll.BInterpol('Base CDI'!$H$4:$H$28,'Base CDI'!$I$4:$I$29,S3475,"Cubic","Extrapolate=Linear","MultiX=Average","Skip=True","Sort=True")</f>
        <v>13.527090485405299</v>
      </c>
    </row>
    <row r="3476" spans="16:21" x14ac:dyDescent="0.25">
      <c r="P3476" s="10">
        <v>39573</v>
      </c>
      <c r="Q3476">
        <v>18.753779999999999</v>
      </c>
      <c r="S3476" s="42">
        <f t="shared" ca="1" si="60"/>
        <v>49496</v>
      </c>
      <c r="T3476" s="43">
        <f ca="1">_xll.BInterpol('Base CDI'!$H$4:$H$28,'Base CDI'!$J$4:$J$29,S3476,"Cubic","Extrapolate=Linear","MultiX=Average","Skip=True","Sort=True")</f>
        <v>13.510414369996848</v>
      </c>
      <c r="U3476" s="43">
        <f ca="1">_xll.BInterpol('Base CDI'!$H$4:$H$28,'Base CDI'!$I$4:$I$29,S3476,"Cubic","Extrapolate=Linear","MultiX=Average","Skip=True","Sort=True")</f>
        <v>13.527099664259378</v>
      </c>
    </row>
    <row r="3477" spans="16:21" x14ac:dyDescent="0.25">
      <c r="P3477" s="10">
        <v>39574</v>
      </c>
      <c r="Q3477">
        <v>18.76193</v>
      </c>
      <c r="S3477" s="42">
        <f t="shared" ca="1" si="60"/>
        <v>49497</v>
      </c>
      <c r="T3477" s="43">
        <f ca="1">_xll.BInterpol('Base CDI'!$H$4:$H$28,'Base CDI'!$J$4:$J$29,S3477,"Cubic","Extrapolate=Linear","MultiX=Average","Skip=True","Sort=True")</f>
        <v>13.510416850981898</v>
      </c>
      <c r="U3477" s="43">
        <f ca="1">_xll.BInterpol('Base CDI'!$H$4:$H$28,'Base CDI'!$I$4:$I$29,S3477,"Cubic","Extrapolate=Linear","MultiX=Average","Skip=True","Sort=True")</f>
        <v>13.527108821925086</v>
      </c>
    </row>
    <row r="3478" spans="16:21" x14ac:dyDescent="0.25">
      <c r="P3478" s="10">
        <v>39575</v>
      </c>
      <c r="Q3478">
        <v>18.77007</v>
      </c>
      <c r="S3478" s="42">
        <f t="shared" ca="1" si="60"/>
        <v>49498</v>
      </c>
      <c r="T3478" s="43">
        <f ca="1">_xll.BInterpol('Base CDI'!$H$4:$H$28,'Base CDI'!$J$4:$J$29,S3478,"Cubic","Extrapolate=Linear","MultiX=Average","Skip=True","Sort=True")</f>
        <v>13.510419334293799</v>
      </c>
      <c r="U3478" s="43">
        <f ca="1">_xll.BInterpol('Base CDI'!$H$4:$H$28,'Base CDI'!$I$4:$I$29,S3478,"Cubic","Extrapolate=Linear","MultiX=Average","Skip=True","Sort=True")</f>
        <v>13.527117958441233</v>
      </c>
    </row>
    <row r="3479" spans="16:21" x14ac:dyDescent="0.25">
      <c r="P3479" s="10">
        <v>39576</v>
      </c>
      <c r="Q3479">
        <v>18.778220000000001</v>
      </c>
      <c r="S3479" s="42">
        <f t="shared" ca="1" si="60"/>
        <v>49499</v>
      </c>
      <c r="T3479" s="43">
        <f ca="1">_xll.BInterpol('Base CDI'!$H$4:$H$28,'Base CDI'!$J$4:$J$29,S3479,"Cubic","Extrapolate=Linear","MultiX=Average","Skip=True","Sort=True")</f>
        <v>13.510421819928281</v>
      </c>
      <c r="U3479" s="43">
        <f ca="1">_xll.BInterpol('Base CDI'!$H$4:$H$28,'Base CDI'!$I$4:$I$29,S3479,"Cubic","Extrapolate=Linear","MultiX=Average","Skip=True","Sort=True")</f>
        <v>13.527127073846621</v>
      </c>
    </row>
    <row r="3480" spans="16:21" x14ac:dyDescent="0.25">
      <c r="P3480" s="10">
        <v>39577</v>
      </c>
      <c r="Q3480">
        <v>18.786359999999998</v>
      </c>
      <c r="S3480" s="42">
        <f t="shared" ca="1" si="60"/>
        <v>49500</v>
      </c>
      <c r="T3480" s="43">
        <f ca="1">_xll.BInterpol('Base CDI'!$H$4:$H$28,'Base CDI'!$J$4:$J$29,S3480,"Cubic","Extrapolate=Linear","MultiX=Average","Skip=True","Sort=True")</f>
        <v>13.510424307881076</v>
      </c>
      <c r="U3480" s="43">
        <f ca="1">_xll.BInterpol('Base CDI'!$H$4:$H$28,'Base CDI'!$I$4:$I$29,S3480,"Cubic","Extrapolate=Linear","MultiX=Average","Skip=True","Sort=True")</f>
        <v>13.527136168180062</v>
      </c>
    </row>
    <row r="3481" spans="16:21" x14ac:dyDescent="0.25">
      <c r="P3481" s="10">
        <v>39580</v>
      </c>
      <c r="Q3481">
        <v>18.794519999999999</v>
      </c>
      <c r="S3481" s="42">
        <f t="shared" ca="1" si="60"/>
        <v>49501</v>
      </c>
      <c r="T3481" s="43">
        <f ca="1">_xll.BInterpol('Base CDI'!$H$4:$H$28,'Base CDI'!$J$4:$J$29,S3481,"Cubic","Extrapolate=Linear","MultiX=Average","Skip=True","Sort=True")</f>
        <v>13.510426798147916</v>
      </c>
      <c r="U3481" s="43">
        <f ca="1">_xll.BInterpol('Base CDI'!$H$4:$H$28,'Base CDI'!$I$4:$I$29,S3481,"Cubic","Extrapolate=Linear","MultiX=Average","Skip=True","Sort=True")</f>
        <v>13.52714524148036</v>
      </c>
    </row>
    <row r="3482" spans="16:21" x14ac:dyDescent="0.25">
      <c r="P3482" s="10">
        <v>39581</v>
      </c>
      <c r="Q3482">
        <v>18.802679999999999</v>
      </c>
      <c r="S3482" s="42">
        <f t="shared" ca="1" si="60"/>
        <v>49502</v>
      </c>
      <c r="T3482" s="43">
        <f ca="1">_xll.BInterpol('Base CDI'!$H$4:$H$28,'Base CDI'!$J$4:$J$29,S3482,"Cubic","Extrapolate=Linear","MultiX=Average","Skip=True","Sort=True")</f>
        <v>13.510429290724529</v>
      </c>
      <c r="U3482" s="43">
        <f ca="1">_xll.BInterpol('Base CDI'!$H$4:$H$28,'Base CDI'!$I$4:$I$29,S3482,"Cubic","Extrapolate=Linear","MultiX=Average","Skip=True","Sort=True")</f>
        <v>13.527154293786319</v>
      </c>
    </row>
    <row r="3483" spans="16:21" x14ac:dyDescent="0.25">
      <c r="P3483" s="10">
        <v>39582</v>
      </c>
      <c r="Q3483">
        <v>18.810839999999999</v>
      </c>
      <c r="S3483" s="42">
        <f t="shared" ca="1" si="60"/>
        <v>49503</v>
      </c>
      <c r="T3483" s="43">
        <f ca="1">_xll.BInterpol('Base CDI'!$H$4:$H$28,'Base CDI'!$J$4:$J$29,S3483,"Cubic","Extrapolate=Linear","MultiX=Average","Skip=True","Sort=True")</f>
        <v>13.510431785606647</v>
      </c>
      <c r="U3483" s="43">
        <f ca="1">_xll.BInterpol('Base CDI'!$H$4:$H$28,'Base CDI'!$I$4:$I$29,S3483,"Cubic","Extrapolate=Linear","MultiX=Average","Skip=True","Sort=True")</f>
        <v>13.527163325136751</v>
      </c>
    </row>
    <row r="3484" spans="16:21" x14ac:dyDescent="0.25">
      <c r="P3484" s="10">
        <v>39583</v>
      </c>
      <c r="Q3484">
        <v>18.818999999999999</v>
      </c>
      <c r="S3484" s="42">
        <f t="shared" ca="1" si="60"/>
        <v>49504</v>
      </c>
      <c r="T3484" s="43">
        <f ca="1">_xll.BInterpol('Base CDI'!$H$4:$H$28,'Base CDI'!$J$4:$J$29,S3484,"Cubic","Extrapolate=Linear","MultiX=Average","Skip=True","Sort=True")</f>
        <v>13.510434282789999</v>
      </c>
      <c r="U3484" s="43">
        <f ca="1">_xll.BInterpol('Base CDI'!$H$4:$H$28,'Base CDI'!$I$4:$I$29,S3484,"Cubic","Extrapolate=Linear","MultiX=Average","Skip=True","Sort=True")</f>
        <v>13.527172335570457</v>
      </c>
    </row>
    <row r="3485" spans="16:21" x14ac:dyDescent="0.25">
      <c r="P3485" s="10">
        <v>39584</v>
      </c>
      <c r="Q3485">
        <v>18.827159999999999</v>
      </c>
      <c r="S3485" s="42">
        <f t="shared" ca="1" si="60"/>
        <v>49505</v>
      </c>
      <c r="T3485" s="43">
        <f ca="1">_xll.BInterpol('Base CDI'!$H$4:$H$28,'Base CDI'!$J$4:$J$29,S3485,"Cubic","Extrapolate=Linear","MultiX=Average","Skip=True","Sort=True")</f>
        <v>13.510436782270316</v>
      </c>
      <c r="U3485" s="43">
        <f ca="1">_xll.BInterpol('Base CDI'!$H$4:$H$28,'Base CDI'!$I$4:$I$29,S3485,"Cubic","Extrapolate=Linear","MultiX=Average","Skip=True","Sort=True")</f>
        <v>13.527181325126246</v>
      </c>
    </row>
    <row r="3486" spans="16:21" x14ac:dyDescent="0.25">
      <c r="P3486" s="10">
        <v>39587</v>
      </c>
      <c r="Q3486">
        <v>18.835319999999999</v>
      </c>
      <c r="S3486" s="42">
        <f t="shared" ca="1" si="60"/>
        <v>49506</v>
      </c>
      <c r="T3486" s="43">
        <f ca="1">_xll.BInterpol('Base CDI'!$H$4:$H$28,'Base CDI'!$J$4:$J$29,S3486,"Cubic","Extrapolate=Linear","MultiX=Average","Skip=True","Sort=True")</f>
        <v>13.510439284043331</v>
      </c>
      <c r="U3486" s="43">
        <f ca="1">_xll.BInterpol('Base CDI'!$H$4:$H$28,'Base CDI'!$I$4:$I$29,S3486,"Cubic","Extrapolate=Linear","MultiX=Average","Skip=True","Sort=True")</f>
        <v>13.527190293842926</v>
      </c>
    </row>
    <row r="3487" spans="16:21" x14ac:dyDescent="0.25">
      <c r="P3487" s="10">
        <v>39588</v>
      </c>
      <c r="Q3487">
        <v>18.84347</v>
      </c>
      <c r="S3487" s="42">
        <f t="shared" ca="1" si="60"/>
        <v>49507</v>
      </c>
      <c r="T3487" s="43">
        <f ca="1">_xll.BInterpol('Base CDI'!$H$4:$H$28,'Base CDI'!$J$4:$J$29,S3487,"Cubic","Extrapolate=Linear","MultiX=Average","Skip=True","Sort=True")</f>
        <v>13.510441788104771</v>
      </c>
      <c r="U3487" s="43">
        <f ca="1">_xll.BInterpol('Base CDI'!$H$4:$H$28,'Base CDI'!$I$4:$I$29,S3487,"Cubic","Extrapolate=Linear","MultiX=Average","Skip=True","Sort=True")</f>
        <v>13.527199241759302</v>
      </c>
    </row>
    <row r="3488" spans="16:21" x14ac:dyDescent="0.25">
      <c r="P3488" s="10">
        <v>39589</v>
      </c>
      <c r="Q3488">
        <v>18.851649999999999</v>
      </c>
      <c r="S3488" s="42">
        <f t="shared" ca="1" si="60"/>
        <v>49508</v>
      </c>
      <c r="T3488" s="43">
        <f ca="1">_xll.BInterpol('Base CDI'!$H$4:$H$28,'Base CDI'!$J$4:$J$29,S3488,"Cubic","Extrapolate=Linear","MultiX=Average","Skip=True","Sort=True")</f>
        <v>13.51044429445037</v>
      </c>
      <c r="U3488" s="43">
        <f ca="1">_xll.BInterpol('Base CDI'!$H$4:$H$28,'Base CDI'!$I$4:$I$29,S3488,"Cubic","Extrapolate=Linear","MultiX=Average","Skip=True","Sort=True")</f>
        <v>13.52720816891418</v>
      </c>
    </row>
    <row r="3489" spans="16:21" x14ac:dyDescent="0.25">
      <c r="P3489" s="10">
        <v>39591</v>
      </c>
      <c r="Q3489">
        <v>18.859829999999999</v>
      </c>
      <c r="S3489" s="42">
        <f t="shared" ca="1" si="60"/>
        <v>49509</v>
      </c>
      <c r="T3489" s="43">
        <f ca="1">_xll.BInterpol('Base CDI'!$H$4:$H$28,'Base CDI'!$J$4:$J$29,S3489,"Cubic","Extrapolate=Linear","MultiX=Average","Skip=True","Sort=True")</f>
        <v>13.510446803075856</v>
      </c>
      <c r="U3489" s="43">
        <f ca="1">_xll.BInterpol('Base CDI'!$H$4:$H$28,'Base CDI'!$I$4:$I$29,S3489,"Cubic","Extrapolate=Linear","MultiX=Average","Skip=True","Sort=True")</f>
        <v>13.527217075346368</v>
      </c>
    </row>
    <row r="3490" spans="16:21" x14ac:dyDescent="0.25">
      <c r="P3490" s="10">
        <v>39594</v>
      </c>
      <c r="Q3490">
        <v>18.867999999999999</v>
      </c>
      <c r="S3490" s="42">
        <f t="shared" ca="1" si="60"/>
        <v>49510</v>
      </c>
      <c r="T3490" s="43">
        <f ca="1">_xll.BInterpol('Base CDI'!$H$4:$H$28,'Base CDI'!$J$4:$J$29,S3490,"Cubic","Extrapolate=Linear","MultiX=Average","Skip=True","Sort=True")</f>
        <v>13.510449313976959</v>
      </c>
      <c r="U3490" s="43">
        <f ca="1">_xll.BInterpol('Base CDI'!$H$4:$H$28,'Base CDI'!$I$4:$I$29,S3490,"Cubic","Extrapolate=Linear","MultiX=Average","Skip=True","Sort=True")</f>
        <v>13.527225961094672</v>
      </c>
    </row>
    <row r="3491" spans="16:21" x14ac:dyDescent="0.25">
      <c r="P3491" s="10">
        <v>39595</v>
      </c>
      <c r="Q3491">
        <v>18.876190000000001</v>
      </c>
      <c r="S3491" s="42">
        <f t="shared" ca="1" si="60"/>
        <v>49511</v>
      </c>
      <c r="T3491" s="43">
        <f ca="1">_xll.BInterpol('Base CDI'!$H$4:$H$28,'Base CDI'!$J$4:$J$29,S3491,"Cubic","Extrapolate=Linear","MultiX=Average","Skip=True","Sort=True")</f>
        <v>13.510451827149412</v>
      </c>
      <c r="U3491" s="43">
        <f ca="1">_xll.BInterpol('Base CDI'!$H$4:$H$28,'Base CDI'!$I$4:$I$29,S3491,"Cubic","Extrapolate=Linear","MultiX=Average","Skip=True","Sort=True")</f>
        <v>13.527234826197898</v>
      </c>
    </row>
    <row r="3492" spans="16:21" x14ac:dyDescent="0.25">
      <c r="P3492" s="10">
        <v>39596</v>
      </c>
      <c r="Q3492">
        <v>18.88438</v>
      </c>
      <c r="S3492" s="42">
        <f t="shared" ca="1" si="60"/>
        <v>49512</v>
      </c>
      <c r="T3492" s="43">
        <f ca="1">_xll.BInterpol('Base CDI'!$H$4:$H$28,'Base CDI'!$J$4:$J$29,S3492,"Cubic","Extrapolate=Linear","MultiX=Average","Skip=True","Sort=True")</f>
        <v>13.510454342588945</v>
      </c>
      <c r="U3492" s="43">
        <f ca="1">_xll.BInterpol('Base CDI'!$H$4:$H$28,'Base CDI'!$I$4:$I$29,S3492,"Cubic","Extrapolate=Linear","MultiX=Average","Skip=True","Sort=True")</f>
        <v>13.527243670694851</v>
      </c>
    </row>
    <row r="3493" spans="16:21" x14ac:dyDescent="0.25">
      <c r="P3493" s="10">
        <v>39597</v>
      </c>
      <c r="Q3493">
        <v>18.89256</v>
      </c>
      <c r="S3493" s="42">
        <f t="shared" ca="1" si="60"/>
        <v>49513</v>
      </c>
      <c r="T3493" s="43">
        <f ca="1">_xll.BInterpol('Base CDI'!$H$4:$H$28,'Base CDI'!$J$4:$J$29,S3493,"Cubic","Extrapolate=Linear","MultiX=Average","Skip=True","Sort=True")</f>
        <v>13.510456860291287</v>
      </c>
      <c r="U3493" s="43">
        <f ca="1">_xll.BInterpol('Base CDI'!$H$4:$H$28,'Base CDI'!$I$4:$I$29,S3493,"Cubic","Extrapolate=Linear","MultiX=Average","Skip=True","Sort=True")</f>
        <v>13.52725249462434</v>
      </c>
    </row>
    <row r="3494" spans="16:21" x14ac:dyDescent="0.25">
      <c r="P3494" s="10">
        <v>39598</v>
      </c>
      <c r="Q3494">
        <v>18.900749999999999</v>
      </c>
      <c r="S3494" s="42">
        <f t="shared" ca="1" si="60"/>
        <v>49514</v>
      </c>
      <c r="T3494" s="43">
        <f ca="1">_xll.BInterpol('Base CDI'!$H$4:$H$28,'Base CDI'!$J$4:$J$29,S3494,"Cubic","Extrapolate=Linear","MultiX=Average","Skip=True","Sort=True")</f>
        <v>13.51045938025217</v>
      </c>
      <c r="U3494" s="43">
        <f ca="1">_xll.BInterpol('Base CDI'!$H$4:$H$28,'Base CDI'!$I$4:$I$29,S3494,"Cubic","Extrapolate=Linear","MultiX=Average","Skip=True","Sort=True")</f>
        <v>13.527261298025174</v>
      </c>
    </row>
    <row r="3495" spans="16:21" x14ac:dyDescent="0.25">
      <c r="P3495" s="10">
        <v>39601</v>
      </c>
      <c r="Q3495">
        <v>18.908950000000001</v>
      </c>
      <c r="S3495" s="42">
        <f t="shared" ca="1" si="60"/>
        <v>49515</v>
      </c>
      <c r="T3495" s="43">
        <f ca="1">_xll.BInterpol('Base CDI'!$H$4:$H$28,'Base CDI'!$J$4:$J$29,S3495,"Cubic","Extrapolate=Linear","MultiX=Average","Skip=True","Sort=True")</f>
        <v>13.510461902467323</v>
      </c>
      <c r="U3495" s="43">
        <f ca="1">_xll.BInterpol('Base CDI'!$H$4:$H$28,'Base CDI'!$I$4:$I$29,S3495,"Cubic","Extrapolate=Linear","MultiX=Average","Skip=True","Sort=True")</f>
        <v>13.527270080936153</v>
      </c>
    </row>
    <row r="3496" spans="16:21" x14ac:dyDescent="0.25">
      <c r="P3496" s="10">
        <v>39602</v>
      </c>
      <c r="Q3496">
        <v>18.917159999999999</v>
      </c>
      <c r="S3496" s="42">
        <f t="shared" ca="1" si="60"/>
        <v>49516</v>
      </c>
      <c r="T3496" s="43">
        <f ca="1">_xll.BInterpol('Base CDI'!$H$4:$H$28,'Base CDI'!$J$4:$J$29,S3496,"Cubic","Extrapolate=Linear","MultiX=Average","Skip=True","Sort=True")</f>
        <v>13.510464426932479</v>
      </c>
      <c r="U3496" s="43">
        <f ca="1">_xll.BInterpol('Base CDI'!$H$4:$H$28,'Base CDI'!$I$4:$I$29,S3496,"Cubic","Extrapolate=Linear","MultiX=Average","Skip=True","Sort=True")</f>
        <v>13.527278843396088</v>
      </c>
    </row>
    <row r="3497" spans="16:21" x14ac:dyDescent="0.25">
      <c r="P3497" s="10">
        <v>39603</v>
      </c>
      <c r="Q3497">
        <v>18.925360000000001</v>
      </c>
      <c r="S3497" s="42">
        <f t="shared" ca="1" si="60"/>
        <v>49517</v>
      </c>
      <c r="T3497" s="43">
        <f ca="1">_xll.BInterpol('Base CDI'!$H$4:$H$28,'Base CDI'!$J$4:$J$29,S3497,"Cubic","Extrapolate=Linear","MultiX=Average","Skip=True","Sort=True")</f>
        <v>13.510466953643366</v>
      </c>
      <c r="U3497" s="43">
        <f ca="1">_xll.BInterpol('Base CDI'!$H$4:$H$28,'Base CDI'!$I$4:$I$29,S3497,"Cubic","Extrapolate=Linear","MultiX=Average","Skip=True","Sort=True")</f>
        <v>13.527287585443784</v>
      </c>
    </row>
    <row r="3498" spans="16:21" x14ac:dyDescent="0.25">
      <c r="P3498" s="10">
        <v>39604</v>
      </c>
      <c r="Q3498">
        <v>18.93355</v>
      </c>
      <c r="S3498" s="42">
        <f t="shared" ca="1" si="60"/>
        <v>49518</v>
      </c>
      <c r="T3498" s="43">
        <f ca="1">_xll.BInterpol('Base CDI'!$H$4:$H$28,'Base CDI'!$J$4:$J$29,S3498,"Cubic","Extrapolate=Linear","MultiX=Average","Skip=True","Sort=True")</f>
        <v>13.510469482595717</v>
      </c>
      <c r="U3498" s="43">
        <f ca="1">_xll.BInterpol('Base CDI'!$H$4:$H$28,'Base CDI'!$I$4:$I$29,S3498,"Cubic","Extrapolate=Linear","MultiX=Average","Skip=True","Sort=True")</f>
        <v>13.527296307118048</v>
      </c>
    </row>
    <row r="3499" spans="16:21" x14ac:dyDescent="0.25">
      <c r="P3499" s="10">
        <v>39605</v>
      </c>
      <c r="Q3499">
        <v>18.94209</v>
      </c>
      <c r="S3499" s="42">
        <f t="shared" ca="1" si="60"/>
        <v>49519</v>
      </c>
      <c r="T3499" s="43">
        <f ca="1">_xll.BInterpol('Base CDI'!$H$4:$H$28,'Base CDI'!$J$4:$J$29,S3499,"Cubic","Extrapolate=Linear","MultiX=Average","Skip=True","Sort=True")</f>
        <v>13.510472013785259</v>
      </c>
      <c r="U3499" s="43">
        <f ca="1">_xll.BInterpol('Base CDI'!$H$4:$H$28,'Base CDI'!$I$4:$I$29,S3499,"Cubic","Extrapolate=Linear","MultiX=Average","Skip=True","Sort=True")</f>
        <v>13.527305008457688</v>
      </c>
    </row>
    <row r="3500" spans="16:21" x14ac:dyDescent="0.25">
      <c r="P3500" s="10">
        <v>39608</v>
      </c>
      <c r="Q3500">
        <v>18.95063</v>
      </c>
      <c r="S3500" s="42">
        <f t="shared" ca="1" si="60"/>
        <v>49520</v>
      </c>
      <c r="T3500" s="43">
        <f ca="1">_xll.BInterpol('Base CDI'!$H$4:$H$28,'Base CDI'!$J$4:$J$29,S3500,"Cubic","Extrapolate=Linear","MultiX=Average","Skip=True","Sort=True")</f>
        <v>13.510474547207727</v>
      </c>
      <c r="U3500" s="43">
        <f ca="1">_xll.BInterpol('Base CDI'!$H$4:$H$28,'Base CDI'!$I$4:$I$29,S3500,"Cubic","Extrapolate=Linear","MultiX=Average","Skip=True","Sort=True")</f>
        <v>13.527313689501508</v>
      </c>
    </row>
    <row r="3501" spans="16:21" x14ac:dyDescent="0.25">
      <c r="P3501" s="10">
        <v>39609</v>
      </c>
      <c r="Q3501">
        <v>18.95918</v>
      </c>
      <c r="S3501" s="42">
        <f t="shared" ca="1" si="60"/>
        <v>49521</v>
      </c>
      <c r="T3501" s="43">
        <f ca="1">_xll.BInterpol('Base CDI'!$H$4:$H$28,'Base CDI'!$J$4:$J$29,S3501,"Cubic","Extrapolate=Linear","MultiX=Average","Skip=True","Sort=True")</f>
        <v>13.510477082858849</v>
      </c>
      <c r="U3501" s="43">
        <f ca="1">_xll.BInterpol('Base CDI'!$H$4:$H$28,'Base CDI'!$I$4:$I$29,S3501,"Cubic","Extrapolate=Linear","MultiX=Average","Skip=True","Sort=True")</f>
        <v>13.527322350288316</v>
      </c>
    </row>
    <row r="3502" spans="16:21" x14ac:dyDescent="0.25">
      <c r="P3502" s="10">
        <v>39610</v>
      </c>
      <c r="Q3502">
        <v>18.967749999999999</v>
      </c>
      <c r="S3502" s="42">
        <f t="shared" ca="1" si="60"/>
        <v>49522</v>
      </c>
      <c r="T3502" s="43">
        <f ca="1">_xll.BInterpol('Base CDI'!$H$4:$H$28,'Base CDI'!$J$4:$J$29,S3502,"Cubic","Extrapolate=Linear","MultiX=Average","Skip=True","Sort=True")</f>
        <v>13.510479620734355</v>
      </c>
      <c r="U3502" s="43">
        <f ca="1">_xll.BInterpol('Base CDI'!$H$4:$H$28,'Base CDI'!$I$4:$I$29,S3502,"Cubic","Extrapolate=Linear","MultiX=Average","Skip=True","Sort=True")</f>
        <v>13.527330990856917</v>
      </c>
    </row>
    <row r="3503" spans="16:21" x14ac:dyDescent="0.25">
      <c r="P3503" s="10">
        <v>39611</v>
      </c>
      <c r="Q3503">
        <v>18.976330000000001</v>
      </c>
      <c r="S3503" s="42">
        <f t="shared" ca="1" si="60"/>
        <v>49523</v>
      </c>
      <c r="T3503" s="43">
        <f ca="1">_xll.BInterpol('Base CDI'!$H$4:$H$28,'Base CDI'!$J$4:$J$29,S3503,"Cubic","Extrapolate=Linear","MultiX=Average","Skip=True","Sort=True")</f>
        <v>13.510482160829977</v>
      </c>
      <c r="U3503" s="43">
        <f ca="1">_xll.BInterpol('Base CDI'!$H$4:$H$28,'Base CDI'!$I$4:$I$29,S3503,"Cubic","Extrapolate=Linear","MultiX=Average","Skip=True","Sort=True")</f>
        <v>13.52733961124612</v>
      </c>
    </row>
    <row r="3504" spans="16:21" x14ac:dyDescent="0.25">
      <c r="P3504" s="10">
        <v>39612</v>
      </c>
      <c r="Q3504">
        <v>18.984919999999999</v>
      </c>
      <c r="S3504" s="42">
        <f t="shared" ca="1" si="60"/>
        <v>49524</v>
      </c>
      <c r="T3504" s="43">
        <f ca="1">_xll.BInterpol('Base CDI'!$H$4:$H$28,'Base CDI'!$J$4:$J$29,S3504,"Cubic","Extrapolate=Linear","MultiX=Average","Skip=True","Sort=True")</f>
        <v>13.510484703141444</v>
      </c>
      <c r="U3504" s="43">
        <f ca="1">_xll.BInterpol('Base CDI'!$H$4:$H$28,'Base CDI'!$I$4:$I$29,S3504,"Cubic","Extrapolate=Linear","MultiX=Average","Skip=True","Sort=True")</f>
        <v>13.527348211494729</v>
      </c>
    </row>
    <row r="3505" spans="16:21" x14ac:dyDescent="0.25">
      <c r="P3505" s="10">
        <v>39615</v>
      </c>
      <c r="Q3505">
        <v>18.993510000000001</v>
      </c>
      <c r="S3505" s="42">
        <f t="shared" ca="1" si="60"/>
        <v>49525</v>
      </c>
      <c r="T3505" s="43">
        <f ca="1">_xll.BInterpol('Base CDI'!$H$4:$H$28,'Base CDI'!$J$4:$J$29,S3505,"Cubic","Extrapolate=Linear","MultiX=Average","Skip=True","Sort=True")</f>
        <v>13.510487247664489</v>
      </c>
      <c r="U3505" s="43">
        <f ca="1">_xll.BInterpol('Base CDI'!$H$4:$H$28,'Base CDI'!$I$4:$I$29,S3505,"Cubic","Extrapolate=Linear","MultiX=Average","Skip=True","Sort=True")</f>
        <v>13.527356791641553</v>
      </c>
    </row>
    <row r="3506" spans="16:21" x14ac:dyDescent="0.25">
      <c r="P3506" s="10">
        <v>39616</v>
      </c>
      <c r="Q3506">
        <v>19.002099999999999</v>
      </c>
      <c r="S3506" s="42">
        <f t="shared" ca="1" si="60"/>
        <v>49526</v>
      </c>
      <c r="T3506" s="43">
        <f ca="1">_xll.BInterpol('Base CDI'!$H$4:$H$28,'Base CDI'!$J$4:$J$29,S3506,"Cubic","Extrapolate=Linear","MultiX=Average","Skip=True","Sort=True")</f>
        <v>13.510489794394839</v>
      </c>
      <c r="U3506" s="43">
        <f ca="1">_xll.BInterpol('Base CDI'!$H$4:$H$28,'Base CDI'!$I$4:$I$29,S3506,"Cubic","Extrapolate=Linear","MultiX=Average","Skip=True","Sort=True")</f>
        <v>13.527365351725397</v>
      </c>
    </row>
    <row r="3507" spans="16:21" x14ac:dyDescent="0.25">
      <c r="P3507" s="10">
        <v>39617</v>
      </c>
      <c r="Q3507">
        <v>19.0107</v>
      </c>
      <c r="S3507" s="42">
        <f t="shared" ca="1" si="60"/>
        <v>49527</v>
      </c>
      <c r="T3507" s="43">
        <f ca="1">_xll.BInterpol('Base CDI'!$H$4:$H$28,'Base CDI'!$J$4:$J$29,S3507,"Cubic","Extrapolate=Linear","MultiX=Average","Skip=True","Sort=True")</f>
        <v>13.510492343328229</v>
      </c>
      <c r="U3507" s="43">
        <f ca="1">_xll.BInterpol('Base CDI'!$H$4:$H$28,'Base CDI'!$I$4:$I$29,S3507,"Cubic","Extrapolate=Linear","MultiX=Average","Skip=True","Sort=True")</f>
        <v>13.527373891785068</v>
      </c>
    </row>
    <row r="3508" spans="16:21" x14ac:dyDescent="0.25">
      <c r="P3508" s="10">
        <v>39618</v>
      </c>
      <c r="Q3508">
        <v>19.019290000000002</v>
      </c>
      <c r="S3508" s="42">
        <f t="shared" ca="1" si="60"/>
        <v>49528</v>
      </c>
      <c r="T3508" s="43">
        <f ca="1">_xll.BInterpol('Base CDI'!$H$4:$H$28,'Base CDI'!$J$4:$J$29,S3508,"Cubic","Extrapolate=Linear","MultiX=Average","Skip=True","Sort=True")</f>
        <v>13.510494894460386</v>
      </c>
      <c r="U3508" s="43">
        <f ca="1">_xll.BInterpol('Base CDI'!$H$4:$H$28,'Base CDI'!$I$4:$I$29,S3508,"Cubic","Extrapolate=Linear","MultiX=Average","Skip=True","Sort=True")</f>
        <v>13.527382411859373</v>
      </c>
    </row>
    <row r="3509" spans="16:21" x14ac:dyDescent="0.25">
      <c r="P3509" s="10">
        <v>39619</v>
      </c>
      <c r="Q3509">
        <v>19.027889999999999</v>
      </c>
      <c r="S3509" s="42">
        <f t="shared" ca="1" si="60"/>
        <v>49529</v>
      </c>
      <c r="T3509" s="43">
        <f ca="1">_xll.BInterpol('Base CDI'!$H$4:$H$28,'Base CDI'!$J$4:$J$29,S3509,"Cubic","Extrapolate=Linear","MultiX=Average","Skip=True","Sort=True")</f>
        <v>13.51049744778704</v>
      </c>
      <c r="U3509" s="43">
        <f ca="1">_xll.BInterpol('Base CDI'!$H$4:$H$28,'Base CDI'!$I$4:$I$29,S3509,"Cubic","Extrapolate=Linear","MultiX=Average","Skip=True","Sort=True")</f>
        <v>13.527390911987116</v>
      </c>
    </row>
    <row r="3510" spans="16:21" x14ac:dyDescent="0.25">
      <c r="P3510" s="10">
        <v>39622</v>
      </c>
      <c r="Q3510">
        <v>19.036490000000001</v>
      </c>
      <c r="S3510" s="42">
        <f t="shared" ca="1" si="60"/>
        <v>49530</v>
      </c>
      <c r="T3510" s="43">
        <f ca="1">_xll.BInterpol('Base CDI'!$H$4:$H$28,'Base CDI'!$J$4:$J$29,S3510,"Cubic","Extrapolate=Linear","MultiX=Average","Skip=True","Sort=True")</f>
        <v>13.510500003303926</v>
      </c>
      <c r="U3510" s="43">
        <f ca="1">_xll.BInterpol('Base CDI'!$H$4:$H$28,'Base CDI'!$I$4:$I$29,S3510,"Cubic","Extrapolate=Linear","MultiX=Average","Skip=True","Sort=True")</f>
        <v>13.527399392207107</v>
      </c>
    </row>
    <row r="3511" spans="16:21" x14ac:dyDescent="0.25">
      <c r="P3511" s="10">
        <v>39623</v>
      </c>
      <c r="Q3511">
        <v>19.045110000000001</v>
      </c>
      <c r="S3511" s="42">
        <f t="shared" ca="1" si="60"/>
        <v>49531</v>
      </c>
      <c r="T3511" s="43">
        <f ca="1">_xll.BInterpol('Base CDI'!$H$4:$H$28,'Base CDI'!$J$4:$J$29,S3511,"Cubic","Extrapolate=Linear","MultiX=Average","Skip=True","Sort=True")</f>
        <v>13.510502561006771</v>
      </c>
      <c r="U3511" s="43">
        <f ca="1">_xll.BInterpol('Base CDI'!$H$4:$H$28,'Base CDI'!$I$4:$I$29,S3511,"Cubic","Extrapolate=Linear","MultiX=Average","Skip=True","Sort=True")</f>
        <v>13.52740785255815</v>
      </c>
    </row>
    <row r="3512" spans="16:21" x14ac:dyDescent="0.25">
      <c r="P3512" s="10">
        <v>39624</v>
      </c>
      <c r="Q3512">
        <v>19.053730000000002</v>
      </c>
      <c r="S3512" s="42">
        <f t="shared" ca="1" si="60"/>
        <v>49532</v>
      </c>
      <c r="T3512" s="43">
        <f ca="1">_xll.BInterpol('Base CDI'!$H$4:$H$28,'Base CDI'!$J$4:$J$29,S3512,"Cubic","Extrapolate=Linear","MultiX=Average","Skip=True","Sort=True")</f>
        <v>13.510505120891306</v>
      </c>
      <c r="U3512" s="43">
        <f ca="1">_xll.BInterpol('Base CDI'!$H$4:$H$28,'Base CDI'!$I$4:$I$29,S3512,"Cubic","Extrapolate=Linear","MultiX=Average","Skip=True","Sort=True")</f>
        <v>13.527416293079053</v>
      </c>
    </row>
    <row r="3513" spans="16:21" x14ac:dyDescent="0.25">
      <c r="P3513" s="10">
        <v>39625</v>
      </c>
      <c r="Q3513">
        <v>19.062360000000002</v>
      </c>
      <c r="S3513" s="42">
        <f t="shared" ca="1" si="60"/>
        <v>49533</v>
      </c>
      <c r="T3513" s="43">
        <f ca="1">_xll.BInterpol('Base CDI'!$H$4:$H$28,'Base CDI'!$J$4:$J$29,S3513,"Cubic","Extrapolate=Linear","MultiX=Average","Skip=True","Sort=True")</f>
        <v>13.510507682953262</v>
      </c>
      <c r="U3513" s="43">
        <f ca="1">_xll.BInterpol('Base CDI'!$H$4:$H$28,'Base CDI'!$I$4:$I$29,S3513,"Cubic","Extrapolate=Linear","MultiX=Average","Skip=True","Sort=True")</f>
        <v>13.527424713808623</v>
      </c>
    </row>
    <row r="3514" spans="16:21" x14ac:dyDescent="0.25">
      <c r="P3514" s="10">
        <v>39626</v>
      </c>
      <c r="Q3514">
        <v>19.070979999999999</v>
      </c>
      <c r="S3514" s="42">
        <f t="shared" ca="1" si="60"/>
        <v>49534</v>
      </c>
      <c r="T3514" s="43">
        <f ca="1">_xll.BInterpol('Base CDI'!$H$4:$H$28,'Base CDI'!$J$4:$J$29,S3514,"Cubic","Extrapolate=Linear","MultiX=Average","Skip=True","Sort=True")</f>
        <v>13.510510247188369</v>
      </c>
      <c r="U3514" s="43">
        <f ca="1">_xll.BInterpol('Base CDI'!$H$4:$H$28,'Base CDI'!$I$4:$I$29,S3514,"Cubic","Extrapolate=Linear","MultiX=Average","Skip=True","Sort=True")</f>
        <v>13.527433114785664</v>
      </c>
    </row>
    <row r="3515" spans="16:21" x14ac:dyDescent="0.25">
      <c r="P3515" s="10">
        <v>39629</v>
      </c>
      <c r="Q3515">
        <v>19.079599999999999</v>
      </c>
      <c r="S3515" s="42">
        <f t="shared" ca="1" si="60"/>
        <v>49535</v>
      </c>
      <c r="T3515" s="43">
        <f ca="1">_xll.BInterpol('Base CDI'!$H$4:$H$28,'Base CDI'!$J$4:$J$29,S3515,"Cubic","Extrapolate=Linear","MultiX=Average","Skip=True","Sort=True")</f>
        <v>13.510512813592358</v>
      </c>
      <c r="U3515" s="43">
        <f ca="1">_xll.BInterpol('Base CDI'!$H$4:$H$28,'Base CDI'!$I$4:$I$29,S3515,"Cubic","Extrapolate=Linear","MultiX=Average","Skip=True","Sort=True")</f>
        <v>13.527441496048985</v>
      </c>
    </row>
    <row r="3516" spans="16:21" x14ac:dyDescent="0.25">
      <c r="P3516" s="10">
        <v>39630</v>
      </c>
      <c r="Q3516">
        <v>19.088249999999999</v>
      </c>
      <c r="S3516" s="42">
        <f t="shared" ca="1" si="60"/>
        <v>49536</v>
      </c>
      <c r="T3516" s="43">
        <f ca="1">_xll.BInterpol('Base CDI'!$H$4:$H$28,'Base CDI'!$J$4:$J$29,S3516,"Cubic","Extrapolate=Linear","MultiX=Average","Skip=True","Sort=True")</f>
        <v>13.51051538216096</v>
      </c>
      <c r="U3516" s="43">
        <f ca="1">_xll.BInterpol('Base CDI'!$H$4:$H$28,'Base CDI'!$I$4:$I$29,S3516,"Cubic","Extrapolate=Linear","MultiX=Average","Skip=True","Sort=True")</f>
        <v>13.527449857637391</v>
      </c>
    </row>
    <row r="3517" spans="16:21" x14ac:dyDescent="0.25">
      <c r="P3517" s="10">
        <v>39631</v>
      </c>
      <c r="Q3517">
        <v>19.09695</v>
      </c>
      <c r="S3517" s="42">
        <f t="shared" ca="1" si="60"/>
        <v>49537</v>
      </c>
      <c r="T3517" s="43">
        <f ca="1">_xll.BInterpol('Base CDI'!$H$4:$H$28,'Base CDI'!$J$4:$J$29,S3517,"Cubic","Extrapolate=Linear","MultiX=Average","Skip=True","Sort=True")</f>
        <v>13.510517952889906</v>
      </c>
      <c r="U3517" s="43">
        <f ca="1">_xll.BInterpol('Base CDI'!$H$4:$H$28,'Base CDI'!$I$4:$I$29,S3517,"Cubic","Extrapolate=Linear","MultiX=Average","Skip=True","Sort=True")</f>
        <v>13.52745819958969</v>
      </c>
    </row>
    <row r="3518" spans="16:21" x14ac:dyDescent="0.25">
      <c r="P3518" s="10">
        <v>39632</v>
      </c>
      <c r="Q3518">
        <v>19.105630000000001</v>
      </c>
      <c r="S3518" s="42">
        <f t="shared" ca="1" si="60"/>
        <v>49538</v>
      </c>
      <c r="T3518" s="43">
        <f ca="1">_xll.BInterpol('Base CDI'!$H$4:$H$28,'Base CDI'!$J$4:$J$29,S3518,"Cubic","Extrapolate=Linear","MultiX=Average","Skip=True","Sort=True")</f>
        <v>13.510520525774924</v>
      </c>
      <c r="U3518" s="43">
        <f ca="1">_xll.BInterpol('Base CDI'!$H$4:$H$28,'Base CDI'!$I$4:$I$29,S3518,"Cubic","Extrapolate=Linear","MultiX=Average","Skip=True","Sort=True")</f>
        <v>13.527466521944689</v>
      </c>
    </row>
    <row r="3519" spans="16:21" x14ac:dyDescent="0.25">
      <c r="P3519" s="10">
        <v>39633</v>
      </c>
      <c r="Q3519">
        <v>19.11429</v>
      </c>
      <c r="S3519" s="42">
        <f t="shared" ca="1" si="60"/>
        <v>49539</v>
      </c>
      <c r="T3519" s="43">
        <f ca="1">_xll.BInterpol('Base CDI'!$H$4:$H$28,'Base CDI'!$J$4:$J$29,S3519,"Cubic","Extrapolate=Linear","MultiX=Average","Skip=True","Sort=True")</f>
        <v>13.510523100811746</v>
      </c>
      <c r="U3519" s="43">
        <f ca="1">_xll.BInterpol('Base CDI'!$H$4:$H$28,'Base CDI'!$I$4:$I$29,S3519,"Cubic","Extrapolate=Linear","MultiX=Average","Skip=True","Sort=True")</f>
        <v>13.527474824741191</v>
      </c>
    </row>
    <row r="3520" spans="16:21" x14ac:dyDescent="0.25">
      <c r="P3520" s="10">
        <v>39636</v>
      </c>
      <c r="Q3520">
        <v>19.122969999999999</v>
      </c>
      <c r="S3520" s="42">
        <f t="shared" ca="1" si="60"/>
        <v>49540</v>
      </c>
      <c r="T3520" s="43">
        <f ca="1">_xll.BInterpol('Base CDI'!$H$4:$H$28,'Base CDI'!$J$4:$J$29,S3520,"Cubic","Extrapolate=Linear","MultiX=Average","Skip=True","Sort=True")</f>
        <v>13.510525677996103</v>
      </c>
      <c r="U3520" s="43">
        <f ca="1">_xll.BInterpol('Base CDI'!$H$4:$H$28,'Base CDI'!$I$4:$I$29,S3520,"Cubic","Extrapolate=Linear","MultiX=Average","Skip=True","Sort=True")</f>
        <v>13.527483108018005</v>
      </c>
    </row>
    <row r="3521" spans="16:21" x14ac:dyDescent="0.25">
      <c r="P3521" s="10">
        <v>39637</v>
      </c>
      <c r="Q3521">
        <v>19.13165</v>
      </c>
      <c r="S3521" s="42">
        <f t="shared" ca="1" si="60"/>
        <v>49541</v>
      </c>
      <c r="T3521" s="43">
        <f ca="1">_xll.BInterpol('Base CDI'!$H$4:$H$28,'Base CDI'!$J$4:$J$29,S3521,"Cubic","Extrapolate=Linear","MultiX=Average","Skip=True","Sort=True")</f>
        <v>13.510528257323728</v>
      </c>
      <c r="U3521" s="43">
        <f ca="1">_xll.BInterpol('Base CDI'!$H$4:$H$28,'Base CDI'!$I$4:$I$29,S3521,"Cubic","Extrapolate=Linear","MultiX=Average","Skip=True","Sort=True")</f>
        <v>13.527491371813939</v>
      </c>
    </row>
    <row r="3522" spans="16:21" x14ac:dyDescent="0.25">
      <c r="P3522" s="10">
        <v>39638</v>
      </c>
      <c r="Q3522">
        <v>19.140339999999998</v>
      </c>
      <c r="S3522" s="42">
        <f t="shared" ca="1" si="60"/>
        <v>49542</v>
      </c>
      <c r="T3522" s="43">
        <f ca="1">_xll.BInterpol('Base CDI'!$H$4:$H$28,'Base CDI'!$J$4:$J$29,S3522,"Cubic","Extrapolate=Linear","MultiX=Average","Skip=True","Sort=True")</f>
        <v>13.510530838790345</v>
      </c>
      <c r="U3522" s="43">
        <f ca="1">_xll.BInterpol('Base CDI'!$H$4:$H$28,'Base CDI'!$I$4:$I$29,S3522,"Cubic","Extrapolate=Linear","MultiX=Average","Skip=True","Sort=True")</f>
        <v>13.527499616167797</v>
      </c>
    </row>
    <row r="3523" spans="16:21" x14ac:dyDescent="0.25">
      <c r="P3523" s="10">
        <v>39639</v>
      </c>
      <c r="Q3523">
        <v>19.149049999999999</v>
      </c>
      <c r="S3523" s="42">
        <f t="shared" ca="1" si="60"/>
        <v>49543</v>
      </c>
      <c r="T3523" s="43">
        <f ca="1">_xll.BInterpol('Base CDI'!$H$4:$H$28,'Base CDI'!$J$4:$J$29,S3523,"Cubic","Extrapolate=Linear","MultiX=Average","Skip=True","Sort=True")</f>
        <v>13.51053342239169</v>
      </c>
      <c r="U3523" s="43">
        <f ca="1">_xll.BInterpol('Base CDI'!$H$4:$H$28,'Base CDI'!$I$4:$I$29,S3523,"Cubic","Extrapolate=Linear","MultiX=Average","Skip=True","Sort=True")</f>
        <v>13.527507841118387</v>
      </c>
    </row>
    <row r="3524" spans="16:21" x14ac:dyDescent="0.25">
      <c r="P3524" s="10">
        <v>39640</v>
      </c>
      <c r="Q3524">
        <v>19.15774</v>
      </c>
      <c r="S3524" s="42">
        <f t="shared" ca="1" si="60"/>
        <v>49544</v>
      </c>
      <c r="T3524" s="43">
        <f ca="1">_xll.BInterpol('Base CDI'!$H$4:$H$28,'Base CDI'!$J$4:$J$29,S3524,"Cubic","Extrapolate=Linear","MultiX=Average","Skip=True","Sort=True")</f>
        <v>13.510536008123491</v>
      </c>
      <c r="U3524" s="43">
        <f ca="1">_xll.BInterpol('Base CDI'!$H$4:$H$28,'Base CDI'!$I$4:$I$29,S3524,"Cubic","Extrapolate=Linear","MultiX=Average","Skip=True","Sort=True")</f>
        <v>13.527516046704514</v>
      </c>
    </row>
    <row r="3525" spans="16:21" x14ac:dyDescent="0.25">
      <c r="P3525" s="10">
        <v>39643</v>
      </c>
      <c r="Q3525">
        <v>19.166440000000001</v>
      </c>
      <c r="S3525" s="42">
        <f t="shared" ca="1" si="60"/>
        <v>49545</v>
      </c>
      <c r="T3525" s="43">
        <f ca="1">_xll.BInterpol('Base CDI'!$H$4:$H$28,'Base CDI'!$J$4:$J$29,S3525,"Cubic","Extrapolate=Linear","MultiX=Average","Skip=True","Sort=True")</f>
        <v>13.510538595981481</v>
      </c>
      <c r="U3525" s="43">
        <f ca="1">_xll.BInterpol('Base CDI'!$H$4:$H$28,'Base CDI'!$I$4:$I$29,S3525,"Cubic","Extrapolate=Linear","MultiX=Average","Skip=True","Sort=True")</f>
        <v>13.527524232964986</v>
      </c>
    </row>
    <row r="3526" spans="16:21" x14ac:dyDescent="0.25">
      <c r="P3526" s="10">
        <v>39644</v>
      </c>
      <c r="Q3526">
        <v>19.17512</v>
      </c>
      <c r="S3526" s="42">
        <f t="shared" ca="1" si="60"/>
        <v>49546</v>
      </c>
      <c r="T3526" s="43">
        <f ca="1">_xll.BInterpol('Base CDI'!$H$4:$H$28,'Base CDI'!$J$4:$J$29,S3526,"Cubic","Extrapolate=Linear","MultiX=Average","Skip=True","Sort=True")</f>
        <v>13.510541185961388</v>
      </c>
      <c r="U3526" s="43">
        <f ca="1">_xll.BInterpol('Base CDI'!$H$4:$H$28,'Base CDI'!$I$4:$I$29,S3526,"Cubic","Extrapolate=Linear","MultiX=Average","Skip=True","Sort=True")</f>
        <v>13.527532399938609</v>
      </c>
    </row>
    <row r="3527" spans="16:21" x14ac:dyDescent="0.25">
      <c r="P3527" s="10">
        <v>39645</v>
      </c>
      <c r="Q3527">
        <v>19.183800000000002</v>
      </c>
      <c r="S3527" s="42">
        <f t="shared" ca="1" si="60"/>
        <v>49547</v>
      </c>
      <c r="T3527" s="43">
        <f ca="1">_xll.BInterpol('Base CDI'!$H$4:$H$28,'Base CDI'!$J$4:$J$29,S3527,"Cubic","Extrapolate=Linear","MultiX=Average","Skip=True","Sort=True")</f>
        <v>13.510543778058944</v>
      </c>
      <c r="U3527" s="43">
        <f ca="1">_xll.BInterpol('Base CDI'!$H$4:$H$28,'Base CDI'!$I$4:$I$29,S3527,"Cubic","Extrapolate=Linear","MultiX=Average","Skip=True","Sort=True")</f>
        <v>13.52754054766419</v>
      </c>
    </row>
    <row r="3528" spans="16:21" x14ac:dyDescent="0.25">
      <c r="P3528" s="10">
        <v>39646</v>
      </c>
      <c r="Q3528">
        <v>19.192489999999999</v>
      </c>
      <c r="S3528" s="42">
        <f t="shared" ca="1" si="60"/>
        <v>49548</v>
      </c>
      <c r="T3528" s="43">
        <f ca="1">_xll.BInterpol('Base CDI'!$H$4:$H$28,'Base CDI'!$J$4:$J$29,S3528,"Cubic","Extrapolate=Linear","MultiX=Average","Skip=True","Sort=True")</f>
        <v>13.510546372269879</v>
      </c>
      <c r="U3528" s="43">
        <f ca="1">_xll.BInterpol('Base CDI'!$H$4:$H$28,'Base CDI'!$I$4:$I$29,S3528,"Cubic","Extrapolate=Linear","MultiX=Average","Skip=True","Sort=True")</f>
        <v>13.527548676180535</v>
      </c>
    </row>
    <row r="3529" spans="16:21" x14ac:dyDescent="0.25">
      <c r="P3529" s="10">
        <v>39647</v>
      </c>
      <c r="Q3529">
        <v>19.20119</v>
      </c>
      <c r="S3529" s="42">
        <f t="shared" ca="1" si="60"/>
        <v>49549</v>
      </c>
      <c r="T3529" s="43">
        <f ca="1">_xll.BInterpol('Base CDI'!$H$4:$H$28,'Base CDI'!$J$4:$J$29,S3529,"Cubic","Extrapolate=Linear","MultiX=Average","Skip=True","Sort=True")</f>
        <v>13.510548968589923</v>
      </c>
      <c r="U3529" s="43">
        <f ca="1">_xll.BInterpol('Base CDI'!$H$4:$H$28,'Base CDI'!$I$4:$I$29,S3529,"Cubic","Extrapolate=Linear","MultiX=Average","Skip=True","Sort=True")</f>
        <v>13.52755678552645</v>
      </c>
    </row>
    <row r="3530" spans="16:21" x14ac:dyDescent="0.25">
      <c r="P3530" s="10">
        <v>39650</v>
      </c>
      <c r="Q3530">
        <v>19.209890000000001</v>
      </c>
      <c r="S3530" s="42">
        <f t="shared" ca="1" si="60"/>
        <v>49550</v>
      </c>
      <c r="T3530" s="43">
        <f ca="1">_xll.BInterpol('Base CDI'!$H$4:$H$28,'Base CDI'!$J$4:$J$29,S3530,"Cubic","Extrapolate=Linear","MultiX=Average","Skip=True","Sort=True")</f>
        <v>13.510551567014808</v>
      </c>
      <c r="U3530" s="43">
        <f ca="1">_xll.BInterpol('Base CDI'!$H$4:$H$28,'Base CDI'!$I$4:$I$29,S3530,"Cubic","Extrapolate=Linear","MultiX=Average","Skip=True","Sort=True")</f>
        <v>13.527564875740744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1">S3530+1</f>
        <v>49551</v>
      </c>
      <c r="T3531" s="43">
        <f ca="1">_xll.BInterpol('Base CDI'!$H$4:$H$28,'Base CDI'!$J$4:$J$29,S3531,"Cubic","Extrapolate=Linear","MultiX=Average","Skip=True","Sort=True")</f>
        <v>13.510554167540263</v>
      </c>
      <c r="U3531" s="43">
        <f ca="1">_xll.BInterpol('Base CDI'!$H$4:$H$28,'Base CDI'!$I$4:$I$29,S3531,"Cubic","Extrapolate=Linear","MultiX=Average","Skip=True","Sort=True")</f>
        <v>13.52757294686222</v>
      </c>
    </row>
    <row r="3532" spans="16:21" x14ac:dyDescent="0.25">
      <c r="P3532" s="10">
        <v>39652</v>
      </c>
      <c r="Q3532">
        <v>19.22729</v>
      </c>
      <c r="S3532" s="42">
        <f t="shared" ca="1" si="61"/>
        <v>49552</v>
      </c>
      <c r="T3532" s="43">
        <f ca="1">_xll.BInterpol('Base CDI'!$H$4:$H$28,'Base CDI'!$J$4:$J$29,S3532,"Cubic","Extrapolate=Linear","MultiX=Average","Skip=True","Sort=True")</f>
        <v>13.510556770162021</v>
      </c>
      <c r="U3532" s="43">
        <f ca="1">_xll.BInterpol('Base CDI'!$H$4:$H$28,'Base CDI'!$I$4:$I$29,S3532,"Cubic","Extrapolate=Linear","MultiX=Average","Skip=True","Sort=True")</f>
        <v>13.527580998929686</v>
      </c>
    </row>
    <row r="3533" spans="16:21" x14ac:dyDescent="0.25">
      <c r="P3533" s="10">
        <v>39653</v>
      </c>
      <c r="Q3533">
        <v>19.235990000000001</v>
      </c>
      <c r="S3533" s="42">
        <f t="shared" ca="1" si="61"/>
        <v>49553</v>
      </c>
      <c r="T3533" s="43">
        <f ca="1">_xll.BInterpol('Base CDI'!$H$4:$H$28,'Base CDI'!$J$4:$J$29,S3533,"Cubic","Extrapolate=Linear","MultiX=Average","Skip=True","Sort=True")</f>
        <v>13.510559374875809</v>
      </c>
      <c r="U3533" s="43">
        <f ca="1">_xll.BInterpol('Base CDI'!$H$4:$H$28,'Base CDI'!$I$4:$I$29,S3533,"Cubic","Extrapolate=Linear","MultiX=Average","Skip=True","Sort=True")</f>
        <v>13.52758903198195</v>
      </c>
    </row>
    <row r="3534" spans="16:21" x14ac:dyDescent="0.25">
      <c r="P3534" s="10">
        <v>39654</v>
      </c>
      <c r="Q3534">
        <v>19.24521</v>
      </c>
      <c r="S3534" s="42">
        <f t="shared" ca="1" si="61"/>
        <v>49554</v>
      </c>
      <c r="T3534" s="43">
        <f ca="1">_xll.BInterpol('Base CDI'!$H$4:$H$28,'Base CDI'!$J$4:$J$29,S3534,"Cubic","Extrapolate=Linear","MultiX=Average","Skip=True","Sort=True")</f>
        <v>13.510561981677359</v>
      </c>
      <c r="U3534" s="43">
        <f ca="1">_xll.BInterpol('Base CDI'!$H$4:$H$28,'Base CDI'!$I$4:$I$29,S3534,"Cubic","Extrapolate=Linear","MultiX=Average","Skip=True","Sort=True")</f>
        <v>13.527597046057817</v>
      </c>
    </row>
    <row r="3535" spans="16:21" x14ac:dyDescent="0.25">
      <c r="P3535" s="10">
        <v>39657</v>
      </c>
      <c r="Q3535">
        <v>19.254439999999999</v>
      </c>
      <c r="S3535" s="42">
        <f t="shared" ca="1" si="61"/>
        <v>49555</v>
      </c>
      <c r="T3535" s="43">
        <f ca="1">_xll.BInterpol('Base CDI'!$H$4:$H$28,'Base CDI'!$J$4:$J$29,S3535,"Cubic","Extrapolate=Linear","MultiX=Average","Skip=True","Sort=True")</f>
        <v>13.510564590562403</v>
      </c>
      <c r="U3535" s="43">
        <f ca="1">_xll.BInterpol('Base CDI'!$H$4:$H$28,'Base CDI'!$I$4:$I$29,S3535,"Cubic","Extrapolate=Linear","MultiX=Average","Skip=True","Sort=True")</f>
        <v>13.527605041196093</v>
      </c>
    </row>
    <row r="3536" spans="16:21" x14ac:dyDescent="0.25">
      <c r="P3536" s="10">
        <v>39658</v>
      </c>
      <c r="Q3536">
        <v>19.263670000000001</v>
      </c>
      <c r="S3536" s="42">
        <f t="shared" ca="1" si="61"/>
        <v>49556</v>
      </c>
      <c r="T3536" s="43">
        <f ca="1">_xll.BInterpol('Base CDI'!$H$4:$H$28,'Base CDI'!$J$4:$J$29,S3536,"Cubic","Extrapolate=Linear","MultiX=Average","Skip=True","Sort=True")</f>
        <v>13.510567201526671</v>
      </c>
      <c r="U3536" s="43">
        <f ca="1">_xll.BInterpol('Base CDI'!$H$4:$H$28,'Base CDI'!$I$4:$I$29,S3536,"Cubic","Extrapolate=Linear","MultiX=Average","Skip=True","Sort=True")</f>
        <v>13.527613017435586</v>
      </c>
    </row>
    <row r="3537" spans="16:21" x14ac:dyDescent="0.25">
      <c r="P3537" s="10">
        <v>39659</v>
      </c>
      <c r="Q3537">
        <v>19.2729</v>
      </c>
      <c r="S3537" s="42">
        <f t="shared" ca="1" si="61"/>
        <v>49557</v>
      </c>
      <c r="T3537" s="43">
        <f ca="1">_xll.BInterpol('Base CDI'!$H$4:$H$28,'Base CDI'!$J$4:$J$29,S3537,"Cubic","Extrapolate=Linear","MultiX=Average","Skip=True","Sort=True")</f>
        <v>13.510569814565892</v>
      </c>
      <c r="U3537" s="43">
        <f ca="1">_xll.BInterpol('Base CDI'!$H$4:$H$28,'Base CDI'!$I$4:$I$29,S3537,"Cubic","Extrapolate=Linear","MultiX=Average","Skip=True","Sort=True")</f>
        <v>13.527620974815104</v>
      </c>
    </row>
    <row r="3538" spans="16:21" x14ac:dyDescent="0.25">
      <c r="P3538" s="10">
        <v>39660</v>
      </c>
      <c r="Q3538">
        <v>19.282139999999998</v>
      </c>
      <c r="S3538" s="42">
        <f t="shared" ca="1" si="61"/>
        <v>49558</v>
      </c>
      <c r="T3538" s="43">
        <f ca="1">_xll.BInterpol('Base CDI'!$H$4:$H$28,'Base CDI'!$J$4:$J$29,S3538,"Cubic","Extrapolate=Linear","MultiX=Average","Skip=True","Sort=True")</f>
        <v>13.510572429675799</v>
      </c>
      <c r="U3538" s="43">
        <f ca="1">_xll.BInterpol('Base CDI'!$H$4:$H$28,'Base CDI'!$I$4:$I$29,S3538,"Cubic","Extrapolate=Linear","MultiX=Average","Skip=True","Sort=True")</f>
        <v>13.527628913373448</v>
      </c>
    </row>
    <row r="3539" spans="16:21" x14ac:dyDescent="0.25">
      <c r="P3539" s="10">
        <v>39661</v>
      </c>
      <c r="Q3539">
        <v>19.29139</v>
      </c>
      <c r="S3539" s="42">
        <f t="shared" ca="1" si="61"/>
        <v>49559</v>
      </c>
      <c r="T3539" s="43">
        <f ca="1">_xll.BInterpol('Base CDI'!$H$4:$H$28,'Base CDI'!$J$4:$J$29,S3539,"Cubic","Extrapolate=Linear","MultiX=Average","Skip=True","Sort=True")</f>
        <v>13.51057504685212</v>
      </c>
      <c r="U3539" s="43">
        <f ca="1">_xll.BInterpol('Base CDI'!$H$4:$H$28,'Base CDI'!$I$4:$I$29,S3539,"Cubic","Extrapolate=Linear","MultiX=Average","Skip=True","Sort=True")</f>
        <v>13.527636833149431</v>
      </c>
    </row>
    <row r="3540" spans="16:21" x14ac:dyDescent="0.25">
      <c r="P3540" s="10">
        <v>39664</v>
      </c>
      <c r="Q3540">
        <v>19.30067</v>
      </c>
      <c r="S3540" s="42">
        <f t="shared" ca="1" si="61"/>
        <v>49560</v>
      </c>
      <c r="T3540" s="43">
        <f ca="1">_xll.BInterpol('Base CDI'!$H$4:$H$28,'Base CDI'!$J$4:$J$29,S3540,"Cubic","Extrapolate=Linear","MultiX=Average","Skip=True","Sort=True")</f>
        <v>13.510577666090585</v>
      </c>
      <c r="U3540" s="43">
        <f ca="1">_xll.BInterpol('Base CDI'!$H$4:$H$28,'Base CDI'!$I$4:$I$29,S3540,"Cubic","Extrapolate=Linear","MultiX=Average","Skip=True","Sort=True")</f>
        <v>13.527644734181855</v>
      </c>
    </row>
    <row r="3541" spans="16:21" x14ac:dyDescent="0.25">
      <c r="P3541" s="10">
        <v>39665</v>
      </c>
      <c r="Q3541">
        <v>19.309940000000001</v>
      </c>
      <c r="S3541" s="42">
        <f t="shared" ca="1" si="61"/>
        <v>49561</v>
      </c>
      <c r="T3541" s="43">
        <f ca="1">_xll.BInterpol('Base CDI'!$H$4:$H$28,'Base CDI'!$J$4:$J$29,S3541,"Cubic","Extrapolate=Linear","MultiX=Average","Skip=True","Sort=True")</f>
        <v>13.510580287386928</v>
      </c>
      <c r="U3541" s="43">
        <f ca="1">_xll.BInterpol('Base CDI'!$H$4:$H$28,'Base CDI'!$I$4:$I$29,S3541,"Cubic","Extrapolate=Linear","MultiX=Average","Skip=True","Sort=True")</f>
        <v>13.527652616509528</v>
      </c>
    </row>
    <row r="3542" spans="16:21" x14ac:dyDescent="0.25">
      <c r="P3542" s="10">
        <v>39666</v>
      </c>
      <c r="Q3542">
        <v>19.319220000000001</v>
      </c>
      <c r="S3542" s="42">
        <f t="shared" ca="1" si="61"/>
        <v>49562</v>
      </c>
      <c r="T3542" s="43">
        <f ca="1">_xll.BInterpol('Base CDI'!$H$4:$H$28,'Base CDI'!$J$4:$J$29,S3542,"Cubic","Extrapolate=Linear","MultiX=Average","Skip=True","Sort=True")</f>
        <v>13.510582910736877</v>
      </c>
      <c r="U3542" s="43">
        <f ca="1">_xll.BInterpol('Base CDI'!$H$4:$H$28,'Base CDI'!$I$4:$I$29,S3542,"Cubic","Extrapolate=Linear","MultiX=Average","Skip=True","Sort=True")</f>
        <v>13.527660480171258</v>
      </c>
    </row>
    <row r="3543" spans="16:21" x14ac:dyDescent="0.25">
      <c r="P3543" s="10">
        <v>39667</v>
      </c>
      <c r="Q3543">
        <v>19.328499999999998</v>
      </c>
      <c r="S3543" s="42">
        <f t="shared" ca="1" si="61"/>
        <v>49563</v>
      </c>
      <c r="T3543" s="43">
        <f ca="1">_xll.BInterpol('Base CDI'!$H$4:$H$28,'Base CDI'!$J$4:$J$29,S3543,"Cubic","Extrapolate=Linear","MultiX=Average","Skip=True","Sort=True")</f>
        <v>13.510585536136166</v>
      </c>
      <c r="U3543" s="43">
        <f ca="1">_xll.BInterpol('Base CDI'!$H$4:$H$28,'Base CDI'!$I$4:$I$29,S3543,"Cubic","Extrapolate=Linear","MultiX=Average","Skip=True","Sort=True")</f>
        <v>13.527668325205848</v>
      </c>
    </row>
    <row r="3544" spans="16:21" x14ac:dyDescent="0.25">
      <c r="P3544" s="10">
        <v>39668</v>
      </c>
      <c r="Q3544">
        <v>19.337789999999998</v>
      </c>
      <c r="S3544" s="42">
        <f t="shared" ca="1" si="61"/>
        <v>49564</v>
      </c>
      <c r="T3544" s="43">
        <f ca="1">_xll.BInterpol('Base CDI'!$H$4:$H$28,'Base CDI'!$J$4:$J$29,S3544,"Cubic","Extrapolate=Linear","MultiX=Average","Skip=True","Sort=True")</f>
        <v>13.51058816358052</v>
      </c>
      <c r="U3544" s="43">
        <f ca="1">_xll.BInterpol('Base CDI'!$H$4:$H$28,'Base CDI'!$I$4:$I$29,S3544,"Cubic","Extrapolate=Linear","MultiX=Average","Skip=True","Sort=True")</f>
        <v>13.527676151652109</v>
      </c>
    </row>
    <row r="3545" spans="16:21" x14ac:dyDescent="0.25">
      <c r="P3545" s="10">
        <v>39671</v>
      </c>
      <c r="Q3545">
        <v>19.347069999999999</v>
      </c>
      <c r="S3545" s="42">
        <f t="shared" ca="1" si="61"/>
        <v>49565</v>
      </c>
      <c r="T3545" s="43">
        <f ca="1">_xll.BInterpol('Base CDI'!$H$4:$H$28,'Base CDI'!$J$4:$J$29,S3545,"Cubic","Extrapolate=Linear","MultiX=Average","Skip=True","Sort=True")</f>
        <v>13.510590793065672</v>
      </c>
      <c r="U3545" s="43">
        <f ca="1">_xll.BInterpol('Base CDI'!$H$4:$H$28,'Base CDI'!$I$4:$I$29,S3545,"Cubic","Extrapolate=Linear","MultiX=Average","Skip=True","Sort=True")</f>
        <v>13.527683959548844</v>
      </c>
    </row>
    <row r="3546" spans="16:21" x14ac:dyDescent="0.25">
      <c r="P3546" s="10">
        <v>39672</v>
      </c>
      <c r="Q3546">
        <v>19.356349999999999</v>
      </c>
      <c r="S3546" s="42">
        <f t="shared" ca="1" si="61"/>
        <v>49566</v>
      </c>
      <c r="T3546" s="43">
        <f ca="1">_xll.BInterpol('Base CDI'!$H$4:$H$28,'Base CDI'!$J$4:$J$29,S3546,"Cubic","Extrapolate=Linear","MultiX=Average","Skip=True","Sort=True")</f>
        <v>13.510593424587356</v>
      </c>
      <c r="U3546" s="43">
        <f ca="1">_xll.BInterpol('Base CDI'!$H$4:$H$28,'Base CDI'!$I$4:$I$29,S3546,"Cubic","Extrapolate=Linear","MultiX=Average","Skip=True","Sort=True")</f>
        <v>13.527691748934862</v>
      </c>
    </row>
    <row r="3547" spans="16:21" x14ac:dyDescent="0.25">
      <c r="P3547" s="10">
        <v>39673</v>
      </c>
      <c r="Q3547">
        <v>19.365629999999999</v>
      </c>
      <c r="S3547" s="42">
        <f t="shared" ca="1" si="61"/>
        <v>49567</v>
      </c>
      <c r="T3547" s="43">
        <f ca="1">_xll.BInterpol('Base CDI'!$H$4:$H$28,'Base CDI'!$J$4:$J$29,S3547,"Cubic","Extrapolate=Linear","MultiX=Average","Skip=True","Sort=True")</f>
        <v>13.510596058141296</v>
      </c>
      <c r="U3547" s="43">
        <f ca="1">_xll.BInterpol('Base CDI'!$H$4:$H$28,'Base CDI'!$I$4:$I$29,S3547,"Cubic","Extrapolate=Linear","MultiX=Average","Skip=True","Sort=True")</f>
        <v>13.527699519848968</v>
      </c>
    </row>
    <row r="3548" spans="16:21" x14ac:dyDescent="0.25">
      <c r="P3548" s="10">
        <v>39674</v>
      </c>
      <c r="Q3548">
        <v>19.374919999999999</v>
      </c>
      <c r="S3548" s="42">
        <f t="shared" ca="1" si="61"/>
        <v>49568</v>
      </c>
      <c r="T3548" s="43">
        <f ca="1">_xll.BInterpol('Base CDI'!$H$4:$H$28,'Base CDI'!$J$4:$J$29,S3548,"Cubic","Extrapolate=Linear","MultiX=Average","Skip=True","Sort=True")</f>
        <v>13.510598693723228</v>
      </c>
      <c r="U3548" s="43">
        <f ca="1">_xll.BInterpol('Base CDI'!$H$4:$H$28,'Base CDI'!$I$4:$I$29,S3548,"Cubic","Extrapolate=Linear","MultiX=Average","Skip=True","Sort=True")</f>
        <v>13.527707272329968</v>
      </c>
    </row>
    <row r="3549" spans="16:21" x14ac:dyDescent="0.25">
      <c r="P3549" s="10">
        <v>39675</v>
      </c>
      <c r="Q3549">
        <v>19.384219999999999</v>
      </c>
      <c r="S3549" s="42">
        <f t="shared" ca="1" si="61"/>
        <v>49569</v>
      </c>
      <c r="T3549" s="43">
        <f ca="1">_xll.BInterpol('Base CDI'!$H$4:$H$28,'Base CDI'!$J$4:$J$29,S3549,"Cubic","Extrapolate=Linear","MultiX=Average","Skip=True","Sort=True")</f>
        <v>13.51060133132888</v>
      </c>
      <c r="U3549" s="43">
        <f ca="1">_xll.BInterpol('Base CDI'!$H$4:$H$28,'Base CDI'!$I$4:$I$29,S3549,"Cubic","Extrapolate=Linear","MultiX=Average","Skip=True","Sort=True")</f>
        <v>13.527715006416669</v>
      </c>
    </row>
    <row r="3550" spans="16:21" x14ac:dyDescent="0.25">
      <c r="P3550" s="10">
        <v>39678</v>
      </c>
      <c r="Q3550">
        <v>19.393519999999999</v>
      </c>
      <c r="S3550" s="42">
        <f t="shared" ca="1" si="61"/>
        <v>49570</v>
      </c>
      <c r="T3550" s="43">
        <f ca="1">_xll.BInterpol('Base CDI'!$H$4:$H$28,'Base CDI'!$J$4:$J$29,S3550,"Cubic","Extrapolate=Linear","MultiX=Average","Skip=True","Sort=True")</f>
        <v>13.510603970953984</v>
      </c>
      <c r="U3550" s="43">
        <f ca="1">_xll.BInterpol('Base CDI'!$H$4:$H$28,'Base CDI'!$I$4:$I$29,S3550,"Cubic","Extrapolate=Linear","MultiX=Average","Skip=True","Sort=True")</f>
        <v>13.527722722147878</v>
      </c>
    </row>
    <row r="3551" spans="16:21" x14ac:dyDescent="0.25">
      <c r="P3551" s="10">
        <v>39679</v>
      </c>
      <c r="Q3551">
        <v>19.402850000000001</v>
      </c>
      <c r="S3551" s="42">
        <f t="shared" ca="1" si="61"/>
        <v>49571</v>
      </c>
      <c r="T3551" s="43">
        <f ca="1">_xll.BInterpol('Base CDI'!$H$4:$H$28,'Base CDI'!$J$4:$J$29,S3551,"Cubic","Extrapolate=Linear","MultiX=Average","Skip=True","Sort=True")</f>
        <v>13.51060661259427</v>
      </c>
      <c r="U3551" s="43">
        <f ca="1">_xll.BInterpol('Base CDI'!$H$4:$H$28,'Base CDI'!$I$4:$I$29,S3551,"Cubic","Extrapolate=Linear","MultiX=Average","Skip=True","Sort=True")</f>
        <v>13.527730419562403</v>
      </c>
    </row>
    <row r="3552" spans="16:21" x14ac:dyDescent="0.25">
      <c r="P3552" s="10">
        <v>39680</v>
      </c>
      <c r="Q3552">
        <v>19.41217</v>
      </c>
      <c r="S3552" s="42">
        <f t="shared" ca="1" si="61"/>
        <v>49572</v>
      </c>
      <c r="T3552" s="43">
        <f ca="1">_xll.BInterpol('Base CDI'!$H$4:$H$28,'Base CDI'!$J$4:$J$29,S3552,"Cubic","Extrapolate=Linear","MultiX=Average","Skip=True","Sort=True")</f>
        <v>13.510609256245466</v>
      </c>
      <c r="U3552" s="43">
        <f ca="1">_xll.BInterpol('Base CDI'!$H$4:$H$28,'Base CDI'!$I$4:$I$29,S3552,"Cubic","Extrapolate=Linear","MultiX=Average","Skip=True","Sort=True")</f>
        <v>13.527738098699048</v>
      </c>
    </row>
    <row r="3553" spans="16:21" x14ac:dyDescent="0.25">
      <c r="P3553" s="10">
        <v>39681</v>
      </c>
      <c r="Q3553">
        <v>19.421489999999999</v>
      </c>
      <c r="S3553" s="42">
        <f t="shared" ca="1" si="61"/>
        <v>49573</v>
      </c>
      <c r="T3553" s="43">
        <f ca="1">_xll.BInterpol('Base CDI'!$H$4:$H$28,'Base CDI'!$J$4:$J$29,S3553,"Cubic","Extrapolate=Linear","MultiX=Average","Skip=True","Sort=True")</f>
        <v>13.510611901903307</v>
      </c>
      <c r="U3553" s="43">
        <f ca="1">_xll.BInterpol('Base CDI'!$H$4:$H$28,'Base CDI'!$I$4:$I$29,S3553,"Cubic","Extrapolate=Linear","MultiX=Average","Skip=True","Sort=True")</f>
        <v>13.527745759596622</v>
      </c>
    </row>
    <row r="3554" spans="16:21" x14ac:dyDescent="0.25">
      <c r="P3554" s="10">
        <v>39682</v>
      </c>
      <c r="Q3554">
        <v>19.430820000000001</v>
      </c>
      <c r="S3554" s="42">
        <f t="shared" ca="1" si="61"/>
        <v>49574</v>
      </c>
      <c r="T3554" s="43">
        <f ca="1">_xll.BInterpol('Base CDI'!$H$4:$H$28,'Base CDI'!$J$4:$J$29,S3554,"Cubic","Extrapolate=Linear","MultiX=Average","Skip=True","Sort=True")</f>
        <v>13.51061454956352</v>
      </c>
      <c r="U3554" s="43">
        <f ca="1">_xll.BInterpol('Base CDI'!$H$4:$H$28,'Base CDI'!$I$4:$I$29,S3554,"Cubic","Extrapolate=Linear","MultiX=Average","Skip=True","Sort=True")</f>
        <v>13.527753402293927</v>
      </c>
    </row>
    <row r="3555" spans="16:21" x14ac:dyDescent="0.25">
      <c r="P3555" s="10">
        <v>39685</v>
      </c>
      <c r="Q3555">
        <v>19.44013</v>
      </c>
      <c r="S3555" s="42">
        <f t="shared" ca="1" si="61"/>
        <v>49575</v>
      </c>
      <c r="T3555" s="43">
        <f ca="1">_xll.BInterpol('Base CDI'!$H$4:$H$28,'Base CDI'!$J$4:$J$29,S3555,"Cubic","Extrapolate=Linear","MultiX=Average","Skip=True","Sort=True")</f>
        <v>13.510617199221837</v>
      </c>
      <c r="U3555" s="43">
        <f ca="1">_xll.BInterpol('Base CDI'!$H$4:$H$28,'Base CDI'!$I$4:$I$29,S3555,"Cubic","Extrapolate=Linear","MultiX=Average","Skip=True","Sort=True")</f>
        <v>13.527761026829776</v>
      </c>
    </row>
    <row r="3556" spans="16:21" x14ac:dyDescent="0.25">
      <c r="P3556" s="10">
        <v>39686</v>
      </c>
      <c r="Q3556">
        <v>19.449459999999998</v>
      </c>
      <c r="S3556" s="42">
        <f t="shared" ca="1" si="61"/>
        <v>49576</v>
      </c>
      <c r="T3556" s="43">
        <f ca="1">_xll.BInterpol('Base CDI'!$H$4:$H$28,'Base CDI'!$J$4:$J$29,S3556,"Cubic","Extrapolate=Linear","MultiX=Average","Skip=True","Sort=True")</f>
        <v>13.510619850873988</v>
      </c>
      <c r="U3556" s="43">
        <f ca="1">_xll.BInterpol('Base CDI'!$H$4:$H$28,'Base CDI'!$I$4:$I$29,S3556,"Cubic","Extrapolate=Linear","MultiX=Average","Skip=True","Sort=True")</f>
        <v>13.527768633242969</v>
      </c>
    </row>
    <row r="3557" spans="16:21" x14ac:dyDescent="0.25">
      <c r="P3557" s="10">
        <v>39687</v>
      </c>
      <c r="Q3557">
        <v>19.45879</v>
      </c>
      <c r="S3557" s="42">
        <f t="shared" ca="1" si="61"/>
        <v>49577</v>
      </c>
      <c r="T3557" s="43">
        <f ca="1">_xll.BInterpol('Base CDI'!$H$4:$H$28,'Base CDI'!$J$4:$J$29,S3557,"Cubic","Extrapolate=Linear","MultiX=Average","Skip=True","Sort=True")</f>
        <v>13.510622504515705</v>
      </c>
      <c r="U3557" s="43">
        <f ca="1">_xll.BInterpol('Base CDI'!$H$4:$H$28,'Base CDI'!$I$4:$I$29,S3557,"Cubic","Extrapolate=Linear","MultiX=Average","Skip=True","Sort=True")</f>
        <v>13.527776221572319</v>
      </c>
    </row>
    <row r="3558" spans="16:21" x14ac:dyDescent="0.25">
      <c r="P3558" s="10">
        <v>39688</v>
      </c>
      <c r="Q3558">
        <v>19.468119999999999</v>
      </c>
      <c r="S3558" s="42">
        <f t="shared" ca="1" si="61"/>
        <v>49578</v>
      </c>
      <c r="T3558" s="43">
        <f ca="1">_xll.BInterpol('Base CDI'!$H$4:$H$28,'Base CDI'!$J$4:$J$29,S3558,"Cubic","Extrapolate=Linear","MultiX=Average","Skip=True","Sort=True")</f>
        <v>13.510625160142718</v>
      </c>
      <c r="U3558" s="43">
        <f ca="1">_xll.BInterpol('Base CDI'!$H$4:$H$28,'Base CDI'!$I$4:$I$29,S3558,"Cubic","Extrapolate=Linear","MultiX=Average","Skip=True","Sort=True")</f>
        <v>13.527783791856628</v>
      </c>
    </row>
    <row r="3559" spans="16:21" x14ac:dyDescent="0.25">
      <c r="P3559" s="10">
        <v>39689</v>
      </c>
      <c r="Q3559">
        <v>19.477450000000001</v>
      </c>
      <c r="S3559" s="42">
        <f t="shared" ca="1" si="61"/>
        <v>49579</v>
      </c>
      <c r="T3559" s="43">
        <f ca="1">_xll.BInterpol('Base CDI'!$H$4:$H$28,'Base CDI'!$J$4:$J$29,S3559,"Cubic","Extrapolate=Linear","MultiX=Average","Skip=True","Sort=True")</f>
        <v>13.510627817750755</v>
      </c>
      <c r="U3559" s="43">
        <f ca="1">_xll.BInterpol('Base CDI'!$H$4:$H$28,'Base CDI'!$I$4:$I$29,S3559,"Cubic","Extrapolate=Linear","MultiX=Average","Skip=True","Sort=True")</f>
        <v>13.527791344134702</v>
      </c>
    </row>
    <row r="3560" spans="16:21" x14ac:dyDescent="0.25">
      <c r="P3560" s="10">
        <v>39692</v>
      </c>
      <c r="Q3560">
        <v>19.48678</v>
      </c>
      <c r="S3560" s="42">
        <f t="shared" ca="1" si="61"/>
        <v>49580</v>
      </c>
      <c r="T3560" s="43">
        <f ca="1">_xll.BInterpol('Base CDI'!$H$4:$H$28,'Base CDI'!$J$4:$J$29,S3560,"Cubic","Extrapolate=Linear","MultiX=Average","Skip=True","Sort=True")</f>
        <v>13.51063047733555</v>
      </c>
      <c r="U3560" s="43">
        <f ca="1">_xll.BInterpol('Base CDI'!$H$4:$H$28,'Base CDI'!$I$4:$I$29,S3560,"Cubic","Extrapolate=Linear","MultiX=Average","Skip=True","Sort=True")</f>
        <v>13.527798878445351</v>
      </c>
    </row>
    <row r="3561" spans="16:21" x14ac:dyDescent="0.25">
      <c r="P3561" s="10">
        <v>39693</v>
      </c>
      <c r="Q3561">
        <v>19.496120000000001</v>
      </c>
      <c r="S3561" s="42">
        <f t="shared" ca="1" si="61"/>
        <v>49581</v>
      </c>
      <c r="T3561" s="43">
        <f ca="1">_xll.BInterpol('Base CDI'!$H$4:$H$28,'Base CDI'!$J$4:$J$29,S3561,"Cubic","Extrapolate=Linear","MultiX=Average","Skip=True","Sort=True")</f>
        <v>13.510633138892832</v>
      </c>
      <c r="U3561" s="43">
        <f ca="1">_xll.BInterpol('Base CDI'!$H$4:$H$28,'Base CDI'!$I$4:$I$29,S3561,"Cubic","Extrapolate=Linear","MultiX=Average","Skip=True","Sort=True")</f>
        <v>13.52780639482738</v>
      </c>
    </row>
    <row r="3562" spans="16:21" x14ac:dyDescent="0.25">
      <c r="P3562" s="10">
        <v>39694</v>
      </c>
      <c r="Q3562">
        <v>19.505459999999999</v>
      </c>
      <c r="S3562" s="42">
        <f t="shared" ca="1" si="61"/>
        <v>49582</v>
      </c>
      <c r="T3562" s="43">
        <f ca="1">_xll.BInterpol('Base CDI'!$H$4:$H$28,'Base CDI'!$J$4:$J$29,S3562,"Cubic","Extrapolate=Linear","MultiX=Average","Skip=True","Sort=True")</f>
        <v>13.510635802418332</v>
      </c>
      <c r="U3562" s="43">
        <f ca="1">_xll.BInterpol('Base CDI'!$H$4:$H$28,'Base CDI'!$I$4:$I$29,S3562,"Cubic","Extrapolate=Linear","MultiX=Average","Skip=True","Sort=True")</f>
        <v>13.527813893319594</v>
      </c>
    </row>
    <row r="3563" spans="16:21" x14ac:dyDescent="0.25">
      <c r="P3563" s="10">
        <v>39695</v>
      </c>
      <c r="Q3563">
        <v>19.51484</v>
      </c>
      <c r="S3563" s="42">
        <f t="shared" ca="1" si="61"/>
        <v>49583</v>
      </c>
      <c r="T3563" s="43">
        <f ca="1">_xll.BInterpol('Base CDI'!$H$4:$H$28,'Base CDI'!$J$4:$J$29,S3563,"Cubic","Extrapolate=Linear","MultiX=Average","Skip=True","Sort=True")</f>
        <v>13.51063846790778</v>
      </c>
      <c r="U3563" s="43">
        <f ca="1">_xll.BInterpol('Base CDI'!$H$4:$H$28,'Base CDI'!$I$4:$I$29,S3563,"Cubic","Extrapolate=Linear","MultiX=Average","Skip=True","Sort=True")</f>
        <v>13.527821373960803</v>
      </c>
    </row>
    <row r="3564" spans="16:21" x14ac:dyDescent="0.25">
      <c r="P3564" s="10">
        <v>39696</v>
      </c>
      <c r="Q3564">
        <v>19.524190000000001</v>
      </c>
      <c r="S3564" s="42">
        <f t="shared" ca="1" si="61"/>
        <v>49584</v>
      </c>
      <c r="T3564" s="43">
        <f ca="1">_xll.BInterpol('Base CDI'!$H$4:$H$28,'Base CDI'!$J$4:$J$29,S3564,"Cubic","Extrapolate=Linear","MultiX=Average","Skip=True","Sort=True")</f>
        <v>13.510641135356906</v>
      </c>
      <c r="U3564" s="43">
        <f ca="1">_xll.BInterpol('Base CDI'!$H$4:$H$28,'Base CDI'!$I$4:$I$29,S3564,"Cubic","Extrapolate=Linear","MultiX=Average","Skip=True","Sort=True")</f>
        <v>13.52782883678981</v>
      </c>
    </row>
    <row r="3565" spans="16:21" x14ac:dyDescent="0.25">
      <c r="P3565" s="10">
        <v>39699</v>
      </c>
      <c r="Q3565">
        <v>19.533529999999999</v>
      </c>
      <c r="S3565" s="42">
        <f t="shared" ca="1" si="61"/>
        <v>49585</v>
      </c>
      <c r="T3565" s="43">
        <f ca="1">_xll.BInterpol('Base CDI'!$H$4:$H$28,'Base CDI'!$J$4:$J$29,S3565,"Cubic","Extrapolate=Linear","MultiX=Average","Skip=True","Sort=True")</f>
        <v>13.510643804761441</v>
      </c>
      <c r="U3565" s="43">
        <f ca="1">_xll.BInterpol('Base CDI'!$H$4:$H$28,'Base CDI'!$I$4:$I$29,S3565,"Cubic","Extrapolate=Linear","MultiX=Average","Skip=True","Sort=True")</f>
        <v>13.527836281845424</v>
      </c>
    </row>
    <row r="3566" spans="16:21" x14ac:dyDescent="0.25">
      <c r="P3566" s="10">
        <v>39700</v>
      </c>
      <c r="Q3566">
        <v>19.542929999999998</v>
      </c>
      <c r="S3566" s="42">
        <f t="shared" ca="1" si="61"/>
        <v>49586</v>
      </c>
      <c r="T3566" s="43">
        <f ca="1">_xll.BInterpol('Base CDI'!$H$4:$H$28,'Base CDI'!$J$4:$J$29,S3566,"Cubic","Extrapolate=Linear","MultiX=Average","Skip=True","Sort=True")</f>
        <v>13.510646476117119</v>
      </c>
      <c r="U3566" s="43">
        <f ca="1">_xll.BInterpol('Base CDI'!$H$4:$H$28,'Base CDI'!$I$4:$I$29,S3566,"Cubic","Extrapolate=Linear","MultiX=Average","Skip=True","Sort=True")</f>
        <v>13.527843709166449</v>
      </c>
    </row>
    <row r="3567" spans="16:21" x14ac:dyDescent="0.25">
      <c r="P3567" s="10">
        <v>39701</v>
      </c>
      <c r="Q3567">
        <v>19.552320000000002</v>
      </c>
      <c r="S3567" s="42">
        <f t="shared" ca="1" si="61"/>
        <v>49587</v>
      </c>
      <c r="T3567" s="43">
        <f ca="1">_xll.BInterpol('Base CDI'!$H$4:$H$28,'Base CDI'!$J$4:$J$29,S3567,"Cubic","Extrapolate=Linear","MultiX=Average","Skip=True","Sort=True")</f>
        <v>13.510649149419665</v>
      </c>
      <c r="U3567" s="43">
        <f ca="1">_xll.BInterpol('Base CDI'!$H$4:$H$28,'Base CDI'!$I$4:$I$29,S3567,"Cubic","Extrapolate=Linear","MultiX=Average","Skip=True","Sort=True")</f>
        <v>13.527851118791695</v>
      </c>
    </row>
    <row r="3568" spans="16:21" x14ac:dyDescent="0.25">
      <c r="P3568" s="10">
        <v>39702</v>
      </c>
      <c r="Q3568">
        <v>19.561720000000001</v>
      </c>
      <c r="S3568" s="42">
        <f t="shared" ca="1" si="61"/>
        <v>49588</v>
      </c>
      <c r="T3568" s="43">
        <f ca="1">_xll.BInterpol('Base CDI'!$H$4:$H$28,'Base CDI'!$J$4:$J$29,S3568,"Cubic","Extrapolate=Linear","MultiX=Average","Skip=True","Sort=True")</f>
        <v>13.510651824664812</v>
      </c>
      <c r="U3568" s="43">
        <f ca="1">_xll.BInterpol('Base CDI'!$H$4:$H$28,'Base CDI'!$I$4:$I$29,S3568,"Cubic","Extrapolate=Linear","MultiX=Average","Skip=True","Sort=True")</f>
        <v>13.527858510759966</v>
      </c>
    </row>
    <row r="3569" spans="16:21" x14ac:dyDescent="0.25">
      <c r="P3569" s="10">
        <v>39703</v>
      </c>
      <c r="Q3569">
        <v>19.571639999999999</v>
      </c>
      <c r="S3569" s="42">
        <f t="shared" ca="1" si="61"/>
        <v>49589</v>
      </c>
      <c r="T3569" s="43">
        <f ca="1">_xll.BInterpol('Base CDI'!$H$4:$H$28,'Base CDI'!$J$4:$J$29,S3569,"Cubic","Extrapolate=Linear","MultiX=Average","Skip=True","Sort=True")</f>
        <v>13.510654501848292</v>
      </c>
      <c r="U3569" s="43">
        <f ca="1">_xll.BInterpol('Base CDI'!$H$4:$H$28,'Base CDI'!$I$4:$I$29,S3569,"Cubic","Extrapolate=Linear","MultiX=Average","Skip=True","Sort=True")</f>
        <v>13.527865885110067</v>
      </c>
    </row>
    <row r="3570" spans="16:21" x14ac:dyDescent="0.25">
      <c r="P3570" s="10">
        <v>39706</v>
      </c>
      <c r="Q3570">
        <v>19.58154</v>
      </c>
      <c r="S3570" s="42">
        <f t="shared" ca="1" si="61"/>
        <v>49590</v>
      </c>
      <c r="T3570" s="43">
        <f ca="1">_xll.BInterpol('Base CDI'!$H$4:$H$28,'Base CDI'!$J$4:$J$29,S3570,"Cubic","Extrapolate=Linear","MultiX=Average","Skip=True","Sort=True")</f>
        <v>13.510657180965831</v>
      </c>
      <c r="U3570" s="43">
        <f ca="1">_xll.BInterpol('Base CDI'!$H$4:$H$28,'Base CDI'!$I$4:$I$29,S3570,"Cubic","Extrapolate=Linear","MultiX=Average","Skip=True","Sort=True")</f>
        <v>13.52787324188081</v>
      </c>
    </row>
    <row r="3571" spans="16:21" x14ac:dyDescent="0.25">
      <c r="P3571" s="10">
        <v>39707</v>
      </c>
      <c r="Q3571">
        <v>19.591449999999998</v>
      </c>
      <c r="S3571" s="42">
        <f t="shared" ca="1" si="61"/>
        <v>49591</v>
      </c>
      <c r="T3571" s="43">
        <f ca="1">_xll.BInterpol('Base CDI'!$H$4:$H$28,'Base CDI'!$J$4:$J$29,S3571,"Cubic","Extrapolate=Linear","MultiX=Average","Skip=True","Sort=True")</f>
        <v>13.510659862013165</v>
      </c>
      <c r="U3571" s="43">
        <f ca="1">_xll.BInterpol('Base CDI'!$H$4:$H$28,'Base CDI'!$I$4:$I$29,S3571,"Cubic","Extrapolate=Linear","MultiX=Average","Skip=True","Sort=True")</f>
        <v>13.527880581110997</v>
      </c>
    </row>
    <row r="3572" spans="16:21" x14ac:dyDescent="0.25">
      <c r="P3572" s="10">
        <v>39708</v>
      </c>
      <c r="Q3572">
        <v>19.60136</v>
      </c>
      <c r="S3572" s="42">
        <f t="shared" ca="1" si="61"/>
        <v>49592</v>
      </c>
      <c r="T3572" s="43">
        <f ca="1">_xll.BInterpol('Base CDI'!$H$4:$H$28,'Base CDI'!$J$4:$J$29,S3572,"Cubic","Extrapolate=Linear","MultiX=Average","Skip=True","Sort=True")</f>
        <v>13.510662544986022</v>
      </c>
      <c r="U3572" s="43">
        <f ca="1">_xll.BInterpol('Base CDI'!$H$4:$H$28,'Base CDI'!$I$4:$I$29,S3572,"Cubic","Extrapolate=Linear","MultiX=Average","Skip=True","Sort=True")</f>
        <v>13.527887902839435</v>
      </c>
    </row>
    <row r="3573" spans="16:21" x14ac:dyDescent="0.25">
      <c r="P3573" s="10">
        <v>39709</v>
      </c>
      <c r="Q3573">
        <v>19.611270000000001</v>
      </c>
      <c r="S3573" s="42">
        <f t="shared" ca="1" si="61"/>
        <v>49593</v>
      </c>
      <c r="T3573" s="43">
        <f ca="1">_xll.BInterpol('Base CDI'!$H$4:$H$28,'Base CDI'!$J$4:$J$29,S3573,"Cubic","Extrapolate=Linear","MultiX=Average","Skip=True","Sort=True")</f>
        <v>13.510665229880132</v>
      </c>
      <c r="U3573" s="43">
        <f ca="1">_xll.BInterpol('Base CDI'!$H$4:$H$28,'Base CDI'!$I$4:$I$29,S3573,"Cubic","Extrapolate=Linear","MultiX=Average","Skip=True","Sort=True")</f>
        <v>13.527895207104931</v>
      </c>
    </row>
    <row r="3574" spans="16:21" x14ac:dyDescent="0.25">
      <c r="P3574" s="10">
        <v>39710</v>
      </c>
      <c r="Q3574">
        <v>19.621179999999999</v>
      </c>
      <c r="S3574" s="42">
        <f t="shared" ca="1" si="61"/>
        <v>49594</v>
      </c>
      <c r="T3574" s="43">
        <f ca="1">_xll.BInterpol('Base CDI'!$H$4:$H$28,'Base CDI'!$J$4:$J$29,S3574,"Cubic","Extrapolate=Linear","MultiX=Average","Skip=True","Sort=True")</f>
        <v>13.510667916691228</v>
      </c>
      <c r="U3574" s="43">
        <f ca="1">_xll.BInterpol('Base CDI'!$H$4:$H$28,'Base CDI'!$I$4:$I$29,S3574,"Cubic","Extrapolate=Linear","MultiX=Average","Skip=True","Sort=True")</f>
        <v>13.527902493946293</v>
      </c>
    </row>
    <row r="3575" spans="16:21" x14ac:dyDescent="0.25">
      <c r="P3575" s="10">
        <v>39713</v>
      </c>
      <c r="Q3575">
        <v>19.631150000000002</v>
      </c>
      <c r="S3575" s="42">
        <f t="shared" ca="1" si="61"/>
        <v>49595</v>
      </c>
      <c r="T3575" s="43">
        <f ca="1">_xll.BInterpol('Base CDI'!$H$4:$H$28,'Base CDI'!$J$4:$J$29,S3575,"Cubic","Extrapolate=Linear","MultiX=Average","Skip=True","Sort=True")</f>
        <v>13.510670605415037</v>
      </c>
      <c r="U3575" s="43">
        <f ca="1">_xll.BInterpol('Base CDI'!$H$4:$H$28,'Base CDI'!$I$4:$I$29,S3575,"Cubic","Extrapolate=Linear","MultiX=Average","Skip=True","Sort=True")</f>
        <v>13.527909763402327</v>
      </c>
    </row>
    <row r="3576" spans="16:21" x14ac:dyDescent="0.25">
      <c r="P3576" s="10">
        <v>39714</v>
      </c>
      <c r="Q3576">
        <v>19.64114</v>
      </c>
      <c r="S3576" s="42">
        <f t="shared" ca="1" si="61"/>
        <v>49596</v>
      </c>
      <c r="T3576" s="43">
        <f ca="1">_xll.BInterpol('Base CDI'!$H$4:$H$28,'Base CDI'!$J$4:$J$29,S3576,"Cubic","Extrapolate=Linear","MultiX=Average","Skip=True","Sort=True")</f>
        <v>13.510673296047292</v>
      </c>
      <c r="U3576" s="43">
        <f ca="1">_xll.BInterpol('Base CDI'!$H$4:$H$28,'Base CDI'!$I$4:$I$29,S3576,"Cubic","Extrapolate=Linear","MultiX=Average","Skip=True","Sort=True")</f>
        <v>13.527917015511838</v>
      </c>
    </row>
    <row r="3577" spans="16:21" x14ac:dyDescent="0.25">
      <c r="P3577" s="10">
        <v>39715</v>
      </c>
      <c r="Q3577">
        <v>19.65109</v>
      </c>
      <c r="S3577" s="42">
        <f t="shared" ca="1" si="61"/>
        <v>49597</v>
      </c>
      <c r="T3577" s="43">
        <f ca="1">_xll.BInterpol('Base CDI'!$H$4:$H$28,'Base CDI'!$J$4:$J$29,S3577,"Cubic","Extrapolate=Linear","MultiX=Average","Skip=True","Sort=True")</f>
        <v>13.510675988583722</v>
      </c>
      <c r="U3577" s="43">
        <f ca="1">_xll.BInterpol('Base CDI'!$H$4:$H$28,'Base CDI'!$I$4:$I$29,S3577,"Cubic","Extrapolate=Linear","MultiX=Average","Skip=True","Sort=True")</f>
        <v>13.527924250313633</v>
      </c>
    </row>
    <row r="3578" spans="16:21" x14ac:dyDescent="0.25">
      <c r="P3578" s="10">
        <v>39716</v>
      </c>
      <c r="Q3578">
        <v>19.66103</v>
      </c>
      <c r="S3578" s="42">
        <f t="shared" ca="1" si="61"/>
        <v>49598</v>
      </c>
      <c r="T3578" s="43">
        <f ca="1">_xll.BInterpol('Base CDI'!$H$4:$H$28,'Base CDI'!$J$4:$J$29,S3578,"Cubic","Extrapolate=Linear","MultiX=Average","Skip=True","Sort=True")</f>
        <v>13.51067868302006</v>
      </c>
      <c r="U3578" s="43">
        <f ca="1">_xll.BInterpol('Base CDI'!$H$4:$H$28,'Base CDI'!$I$4:$I$29,S3578,"Cubic","Extrapolate=Linear","MultiX=Average","Skip=True","Sort=True")</f>
        <v>13.527931467846519</v>
      </c>
    </row>
    <row r="3579" spans="16:21" x14ac:dyDescent="0.25">
      <c r="P3579" s="10">
        <v>39717</v>
      </c>
      <c r="Q3579">
        <v>19.67098</v>
      </c>
      <c r="S3579" s="42">
        <f t="shared" ca="1" si="61"/>
        <v>49599</v>
      </c>
      <c r="T3579" s="43">
        <f ca="1">_xll.BInterpol('Base CDI'!$H$4:$H$28,'Base CDI'!$J$4:$J$29,S3579,"Cubic","Extrapolate=Linear","MultiX=Average","Skip=True","Sort=True")</f>
        <v>13.510681379352034</v>
      </c>
      <c r="U3579" s="43">
        <f ca="1">_xll.BInterpol('Base CDI'!$H$4:$H$28,'Base CDI'!$I$4:$I$29,S3579,"Cubic","Extrapolate=Linear","MultiX=Average","Skip=True","Sort=True")</f>
        <v>13.527938668149304</v>
      </c>
    </row>
    <row r="3580" spans="16:21" x14ac:dyDescent="0.25">
      <c r="P3580" s="10">
        <v>39720</v>
      </c>
      <c r="Q3580">
        <v>19.68094</v>
      </c>
      <c r="S3580" s="42">
        <f t="shared" ca="1" si="61"/>
        <v>49600</v>
      </c>
      <c r="T3580" s="43">
        <f ca="1">_xll.BInterpol('Base CDI'!$H$4:$H$28,'Base CDI'!$J$4:$J$29,S3580,"Cubic","Extrapolate=Linear","MultiX=Average","Skip=True","Sort=True")</f>
        <v>13.510684077575377</v>
      </c>
      <c r="U3580" s="43">
        <f ca="1">_xll.BInterpol('Base CDI'!$H$4:$H$28,'Base CDI'!$I$4:$I$29,S3580,"Cubic","Extrapolate=Linear","MultiX=Average","Skip=True","Sort=True")</f>
        <v>13.527945851260791</v>
      </c>
    </row>
    <row r="3581" spans="16:21" x14ac:dyDescent="0.25">
      <c r="P3581" s="10">
        <v>39721</v>
      </c>
      <c r="Q3581">
        <v>19.69089</v>
      </c>
      <c r="S3581" s="42">
        <f t="shared" ca="1" si="61"/>
        <v>49601</v>
      </c>
      <c r="T3581" s="43">
        <f ca="1">_xll.BInterpol('Base CDI'!$H$4:$H$28,'Base CDI'!$J$4:$J$29,S3581,"Cubic","Extrapolate=Linear","MultiX=Average","Skip=True","Sort=True")</f>
        <v>13.510686777685816</v>
      </c>
      <c r="U3581" s="43">
        <f ca="1">_xll.BInterpol('Base CDI'!$H$4:$H$28,'Base CDI'!$I$4:$I$29,S3581,"Cubic","Extrapolate=Linear","MultiX=Average","Skip=True","Sort=True")</f>
        <v>13.52795301721979</v>
      </c>
    </row>
    <row r="3582" spans="16:21" x14ac:dyDescent="0.25">
      <c r="P3582" s="10">
        <v>39722</v>
      </c>
      <c r="Q3582">
        <v>19.700839999999999</v>
      </c>
      <c r="S3582" s="42">
        <f t="shared" ca="1" si="61"/>
        <v>49602</v>
      </c>
      <c r="T3582" s="43">
        <f ca="1">_xll.BInterpol('Base CDI'!$H$4:$H$28,'Base CDI'!$J$4:$J$29,S3582,"Cubic","Extrapolate=Linear","MultiX=Average","Skip=True","Sort=True")</f>
        <v>13.510689479679085</v>
      </c>
      <c r="U3582" s="43">
        <f ca="1">_xll.BInterpol('Base CDI'!$H$4:$H$28,'Base CDI'!$I$4:$I$29,S3582,"Cubic","Extrapolate=Linear","MultiX=Average","Skip=True","Sort=True")</f>
        <v>13.527960166065105</v>
      </c>
    </row>
    <row r="3583" spans="16:21" x14ac:dyDescent="0.25">
      <c r="P3583" s="10">
        <v>39723</v>
      </c>
      <c r="Q3583">
        <v>19.710799999999999</v>
      </c>
      <c r="S3583" s="42">
        <f t="shared" ca="1" si="61"/>
        <v>49603</v>
      </c>
      <c r="T3583" s="43">
        <f ca="1">_xll.BInterpol('Base CDI'!$H$4:$H$28,'Base CDI'!$J$4:$J$29,S3583,"Cubic","Extrapolate=Linear","MultiX=Average","Skip=True","Sort=True")</f>
        <v>13.510692183550912</v>
      </c>
      <c r="U3583" s="43">
        <f ca="1">_xll.BInterpol('Base CDI'!$H$4:$H$28,'Base CDI'!$I$4:$I$29,S3583,"Cubic","Extrapolate=Linear","MultiX=Average","Skip=True","Sort=True")</f>
        <v>13.527967297835545</v>
      </c>
    </row>
    <row r="3584" spans="16:21" x14ac:dyDescent="0.25">
      <c r="P3584" s="10">
        <v>39724</v>
      </c>
      <c r="Q3584">
        <v>19.720790000000001</v>
      </c>
      <c r="S3584" s="42">
        <f t="shared" ca="1" si="61"/>
        <v>49604</v>
      </c>
      <c r="T3584" s="43">
        <f ca="1">_xll.BInterpol('Base CDI'!$H$4:$H$28,'Base CDI'!$J$4:$J$29,S3584,"Cubic","Extrapolate=Linear","MultiX=Average","Skip=True","Sort=True")</f>
        <v>13.51069488929703</v>
      </c>
      <c r="U3584" s="43">
        <f ca="1">_xll.BInterpol('Base CDI'!$H$4:$H$28,'Base CDI'!$I$4:$I$29,S3584,"Cubic","Extrapolate=Linear","MultiX=Average","Skip=True","Sort=True")</f>
        <v>13.527974412569915</v>
      </c>
    </row>
    <row r="3585" spans="16:21" x14ac:dyDescent="0.25">
      <c r="P3585" s="10">
        <v>39727</v>
      </c>
      <c r="Q3585">
        <v>19.730799999999999</v>
      </c>
      <c r="S3585" s="42">
        <f t="shared" ca="1" si="61"/>
        <v>49605</v>
      </c>
      <c r="T3585" s="43">
        <f ca="1">_xll.BInterpol('Base CDI'!$H$4:$H$28,'Base CDI'!$J$4:$J$29,S3585,"Cubic","Extrapolate=Linear","MultiX=Average","Skip=True","Sort=True")</f>
        <v>13.510697596913168</v>
      </c>
      <c r="U3585" s="43">
        <f ca="1">_xll.BInterpol('Base CDI'!$H$4:$H$28,'Base CDI'!$I$4:$I$29,S3585,"Cubic","Extrapolate=Linear","MultiX=Average","Skip=True","Sort=True")</f>
        <v>13.52798151030702</v>
      </c>
    </row>
    <row r="3586" spans="16:21" x14ac:dyDescent="0.25">
      <c r="P3586" s="10">
        <v>39728</v>
      </c>
      <c r="Q3586">
        <v>19.74089</v>
      </c>
      <c r="S3586" s="42">
        <f t="shared" ca="1" si="61"/>
        <v>49606</v>
      </c>
      <c r="T3586" s="43">
        <f ca="1">_xll.BInterpol('Base CDI'!$H$4:$H$28,'Base CDI'!$J$4:$J$29,S3586,"Cubic","Extrapolate=Linear","MultiX=Average","Skip=True","Sort=True")</f>
        <v>13.510700306395057</v>
      </c>
      <c r="U3586" s="43">
        <f ca="1">_xll.BInterpol('Base CDI'!$H$4:$H$28,'Base CDI'!$I$4:$I$29,S3586,"Cubic","Extrapolate=Linear","MultiX=Average","Skip=True","Sort=True")</f>
        <v>13.52798859108567</v>
      </c>
    </row>
    <row r="3587" spans="16:21" x14ac:dyDescent="0.25">
      <c r="P3587" s="10">
        <v>39729</v>
      </c>
      <c r="Q3587">
        <v>19.75095</v>
      </c>
      <c r="S3587" s="42">
        <f t="shared" ca="1" si="61"/>
        <v>49607</v>
      </c>
      <c r="T3587" s="43">
        <f ca="1">_xll.BInterpol('Base CDI'!$H$4:$H$28,'Base CDI'!$J$4:$J$29,S3587,"Cubic","Extrapolate=Linear","MultiX=Average","Skip=True","Sort=True")</f>
        <v>13.510703017738427</v>
      </c>
      <c r="U3587" s="43">
        <f ca="1">_xll.BInterpol('Base CDI'!$H$4:$H$28,'Base CDI'!$I$4:$I$29,S3587,"Cubic","Extrapolate=Linear","MultiX=Average","Skip=True","Sort=True")</f>
        <v>13.52799565494467</v>
      </c>
    </row>
    <row r="3588" spans="16:21" x14ac:dyDescent="0.25">
      <c r="P3588" s="10">
        <v>39730</v>
      </c>
      <c r="Q3588">
        <v>19.760999999999999</v>
      </c>
      <c r="S3588" s="42">
        <f t="shared" ca="1" si="61"/>
        <v>49608</v>
      </c>
      <c r="T3588" s="43">
        <f ca="1">_xll.BInterpol('Base CDI'!$H$4:$H$28,'Base CDI'!$J$4:$J$29,S3588,"Cubic","Extrapolate=Linear","MultiX=Average","Skip=True","Sort=True")</f>
        <v>13.510705730939009</v>
      </c>
      <c r="U3588" s="43">
        <f ca="1">_xll.BInterpol('Base CDI'!$H$4:$H$28,'Base CDI'!$I$4:$I$29,S3588,"Cubic","Extrapolate=Linear","MultiX=Average","Skip=True","Sort=True")</f>
        <v>13.528002701922826</v>
      </c>
    </row>
    <row r="3589" spans="16:21" x14ac:dyDescent="0.25">
      <c r="P3589" s="10">
        <v>39731</v>
      </c>
      <c r="Q3589">
        <v>19.77103</v>
      </c>
      <c r="S3589" s="42">
        <f t="shared" ca="1" si="61"/>
        <v>49609</v>
      </c>
      <c r="T3589" s="43">
        <f ca="1">_xll.BInterpol('Base CDI'!$H$4:$H$28,'Base CDI'!$J$4:$J$29,S3589,"Cubic","Extrapolate=Linear","MultiX=Average","Skip=True","Sort=True")</f>
        <v>13.510708445992533</v>
      </c>
      <c r="U3589" s="43">
        <f ca="1">_xll.BInterpol('Base CDI'!$H$4:$H$28,'Base CDI'!$I$4:$I$29,S3589,"Cubic","Extrapolate=Linear","MultiX=Average","Skip=True","Sort=True")</f>
        <v>13.528009732058944</v>
      </c>
    </row>
    <row r="3590" spans="16:21" x14ac:dyDescent="0.25">
      <c r="P3590" s="10">
        <v>39734</v>
      </c>
      <c r="Q3590">
        <v>19.781079999999999</v>
      </c>
      <c r="S3590" s="42">
        <f t="shared" ca="1" si="61"/>
        <v>49610</v>
      </c>
      <c r="T3590" s="43">
        <f ca="1">_xll.BInterpol('Base CDI'!$H$4:$H$28,'Base CDI'!$J$4:$J$29,S3590,"Cubic","Extrapolate=Linear","MultiX=Average","Skip=True","Sort=True")</f>
        <v>13.510711162894729</v>
      </c>
      <c r="U3590" s="43">
        <f ca="1">_xll.BInterpol('Base CDI'!$H$4:$H$28,'Base CDI'!$I$4:$I$29,S3590,"Cubic","Extrapolate=Linear","MultiX=Average","Skip=True","Sort=True")</f>
        <v>13.528016745391833</v>
      </c>
    </row>
    <row r="3591" spans="16:21" x14ac:dyDescent="0.25">
      <c r="P3591" s="10">
        <v>39735</v>
      </c>
      <c r="Q3591">
        <v>19.791170000000001</v>
      </c>
      <c r="S3591" s="42">
        <f t="shared" ca="1" si="61"/>
        <v>49611</v>
      </c>
      <c r="T3591" s="43">
        <f ca="1">_xll.BInterpol('Base CDI'!$H$4:$H$28,'Base CDI'!$J$4:$J$29,S3591,"Cubic","Extrapolate=Linear","MultiX=Average","Skip=True","Sort=True")</f>
        <v>13.510713881641331</v>
      </c>
      <c r="U3591" s="43">
        <f ca="1">_xll.BInterpol('Base CDI'!$H$4:$H$28,'Base CDI'!$I$4:$I$29,S3591,"Cubic","Extrapolate=Linear","MultiX=Average","Skip=True","Sort=True")</f>
        <v>13.528023741960297</v>
      </c>
    </row>
    <row r="3592" spans="16:21" x14ac:dyDescent="0.25">
      <c r="P3592" s="10">
        <v>39736</v>
      </c>
      <c r="Q3592">
        <v>19.801210000000001</v>
      </c>
      <c r="S3592" s="42">
        <f t="shared" ca="1" si="61"/>
        <v>49612</v>
      </c>
      <c r="T3592" s="43">
        <f ca="1">_xll.BInterpol('Base CDI'!$H$4:$H$28,'Base CDI'!$J$4:$J$29,S3592,"Cubic","Extrapolate=Linear","MultiX=Average","Skip=True","Sort=True")</f>
        <v>13.510716602228067</v>
      </c>
      <c r="U3592" s="43">
        <f ca="1">_xll.BInterpol('Base CDI'!$H$4:$H$28,'Base CDI'!$I$4:$I$29,S3592,"Cubic","Extrapolate=Linear","MultiX=Average","Skip=True","Sort=True")</f>
        <v>13.528030721803145</v>
      </c>
    </row>
    <row r="3593" spans="16:21" x14ac:dyDescent="0.25">
      <c r="P3593" s="10">
        <v>39737</v>
      </c>
      <c r="Q3593">
        <v>19.81129</v>
      </c>
      <c r="S3593" s="42">
        <f t="shared" ca="1" si="61"/>
        <v>49613</v>
      </c>
      <c r="T3593" s="43">
        <f ca="1">_xll.BInterpol('Base CDI'!$H$4:$H$28,'Base CDI'!$J$4:$J$29,S3593,"Cubic","Extrapolate=Linear","MultiX=Average","Skip=True","Sort=True")</f>
        <v>13.510719324650665</v>
      </c>
      <c r="U3593" s="43">
        <f ca="1">_xll.BInterpol('Base CDI'!$H$4:$H$28,'Base CDI'!$I$4:$I$29,S3593,"Cubic","Extrapolate=Linear","MultiX=Average","Skip=True","Sort=True")</f>
        <v>13.52803768495918</v>
      </c>
    </row>
    <row r="3594" spans="16:21" x14ac:dyDescent="0.25">
      <c r="P3594" s="10">
        <v>39738</v>
      </c>
      <c r="Q3594">
        <v>19.821359999999999</v>
      </c>
      <c r="S3594" s="42">
        <f t="shared" ca="1" si="61"/>
        <v>49614</v>
      </c>
      <c r="T3594" s="43">
        <f ca="1">_xll.BInterpol('Base CDI'!$H$4:$H$28,'Base CDI'!$J$4:$J$29,S3594,"Cubic","Extrapolate=Linear","MultiX=Average","Skip=True","Sort=True")</f>
        <v>13.510722048904862</v>
      </c>
      <c r="U3594" s="43">
        <f ca="1">_xll.BInterpol('Base CDI'!$H$4:$H$28,'Base CDI'!$I$4:$I$29,S3594,"Cubic","Extrapolate=Linear","MultiX=Average","Skip=True","Sort=True")</f>
        <v>13.52804463146721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2">S3594+1</f>
        <v>49615</v>
      </c>
      <c r="T3595" s="43">
        <f ca="1">_xll.BInterpol('Base CDI'!$H$4:$H$28,'Base CDI'!$J$4:$J$29,S3595,"Cubic","Extrapolate=Linear","MultiX=Average","Skip=True","Sort=True")</f>
        <v>13.510724774986382</v>
      </c>
      <c r="U3595" s="43">
        <f ca="1">_xll.BInterpol('Base CDI'!$H$4:$H$28,'Base CDI'!$I$4:$I$29,S3595,"Cubic","Extrapolate=Linear","MultiX=Average","Skip=True","Sort=True")</f>
        <v>13.528051561366045</v>
      </c>
    </row>
    <row r="3596" spans="16:21" x14ac:dyDescent="0.25">
      <c r="P3596" s="10">
        <v>39742</v>
      </c>
      <c r="Q3596">
        <v>19.84151</v>
      </c>
      <c r="S3596" s="42">
        <f t="shared" ca="1" si="62"/>
        <v>49616</v>
      </c>
      <c r="T3596" s="43">
        <f ca="1">_xll.BInterpol('Base CDI'!$H$4:$H$28,'Base CDI'!$J$4:$J$29,S3596,"Cubic","Extrapolate=Linear","MultiX=Average","Skip=True","Sort=True")</f>
        <v>13.510727502890958</v>
      </c>
      <c r="U3596" s="43">
        <f ca="1">_xll.BInterpol('Base CDI'!$H$4:$H$28,'Base CDI'!$I$4:$I$29,S3596,"Cubic","Extrapolate=Linear","MultiX=Average","Skip=True","Sort=True")</f>
        <v>13.528058474694486</v>
      </c>
    </row>
    <row r="3597" spans="16:21" x14ac:dyDescent="0.25">
      <c r="P3597" s="10">
        <v>39743</v>
      </c>
      <c r="Q3597">
        <v>19.851559999999999</v>
      </c>
      <c r="S3597" s="42">
        <f t="shared" ca="1" si="62"/>
        <v>49617</v>
      </c>
      <c r="T3597" s="43">
        <f ca="1">_xll.BInterpol('Base CDI'!$H$4:$H$28,'Base CDI'!$J$4:$J$29,S3597,"Cubic","Extrapolate=Linear","MultiX=Average","Skip=True","Sort=True")</f>
        <v>13.510730232614323</v>
      </c>
      <c r="U3597" s="43">
        <f ca="1">_xll.BInterpol('Base CDI'!$H$4:$H$28,'Base CDI'!$I$4:$I$29,S3597,"Cubic","Extrapolate=Linear","MultiX=Average","Skip=True","Sort=True")</f>
        <v>13.528065371491344</v>
      </c>
    </row>
    <row r="3598" spans="16:21" x14ac:dyDescent="0.25">
      <c r="P3598" s="10">
        <v>39744</v>
      </c>
      <c r="Q3598">
        <v>19.86157</v>
      </c>
      <c r="S3598" s="42">
        <f t="shared" ca="1" si="62"/>
        <v>49618</v>
      </c>
      <c r="T3598" s="43">
        <f ca="1">_xll.BInterpol('Base CDI'!$H$4:$H$28,'Base CDI'!$J$4:$J$29,S3598,"Cubic","Extrapolate=Linear","MultiX=Average","Skip=True","Sort=True")</f>
        <v>13.510732964152204</v>
      </c>
      <c r="U3598" s="43">
        <f ca="1">_xll.BInterpol('Base CDI'!$H$4:$H$28,'Base CDI'!$I$4:$I$29,S3598,"Cubic","Extrapolate=Linear","MultiX=Average","Skip=True","Sort=True")</f>
        <v>13.528072251795423</v>
      </c>
    </row>
    <row r="3599" spans="16:21" x14ac:dyDescent="0.25">
      <c r="P3599" s="10">
        <v>39745</v>
      </c>
      <c r="Q3599">
        <v>19.87163</v>
      </c>
      <c r="S3599" s="42">
        <f t="shared" ca="1" si="62"/>
        <v>49619</v>
      </c>
      <c r="T3599" s="43">
        <f ca="1">_xll.BInterpol('Base CDI'!$H$4:$H$28,'Base CDI'!$J$4:$J$29,S3599,"Cubic","Extrapolate=Linear","MultiX=Average","Skip=True","Sort=True")</f>
        <v>13.510735697500333</v>
      </c>
      <c r="U3599" s="43">
        <f ca="1">_xll.BInterpol('Base CDI'!$H$4:$H$28,'Base CDI'!$I$4:$I$29,S3599,"Cubic","Extrapolate=Linear","MultiX=Average","Skip=True","Sort=True")</f>
        <v>13.52807911564553</v>
      </c>
    </row>
    <row r="3600" spans="16:21" x14ac:dyDescent="0.25">
      <c r="P3600" s="10">
        <v>39748</v>
      </c>
      <c r="Q3600">
        <v>19.881699999999999</v>
      </c>
      <c r="S3600" s="42">
        <f t="shared" ca="1" si="62"/>
        <v>49620</v>
      </c>
      <c r="T3600" s="43">
        <f ca="1">_xll.BInterpol('Base CDI'!$H$4:$H$28,'Base CDI'!$J$4:$J$29,S3600,"Cubic","Extrapolate=Linear","MultiX=Average","Skip=True","Sort=True")</f>
        <v>13.510738432654442</v>
      </c>
      <c r="U3600" s="43">
        <f ca="1">_xll.BInterpol('Base CDI'!$H$4:$H$28,'Base CDI'!$I$4:$I$29,S3600,"Cubic","Extrapolate=Linear","MultiX=Average","Skip=True","Sort=True")</f>
        <v>13.528085963080471</v>
      </c>
    </row>
    <row r="3601" spans="16:21" x14ac:dyDescent="0.25">
      <c r="P3601" s="10">
        <v>39749</v>
      </c>
      <c r="Q3601">
        <v>19.89179</v>
      </c>
      <c r="S3601" s="42">
        <f t="shared" ca="1" si="62"/>
        <v>49621</v>
      </c>
      <c r="T3601" s="43">
        <f ca="1">_xll.BInterpol('Base CDI'!$H$4:$H$28,'Base CDI'!$J$4:$J$29,S3601,"Cubic","Extrapolate=Linear","MultiX=Average","Skip=True","Sort=True")</f>
        <v>13.510741169610258</v>
      </c>
      <c r="U3601" s="43">
        <f ca="1">_xll.BInterpol('Base CDI'!$H$4:$H$28,'Base CDI'!$I$4:$I$29,S3601,"Cubic","Extrapolate=Linear","MultiX=Average","Skip=True","Sort=True")</f>
        <v>13.528092794139056</v>
      </c>
    </row>
    <row r="3602" spans="16:21" x14ac:dyDescent="0.25">
      <c r="P3602" s="10">
        <v>39750</v>
      </c>
      <c r="Q3602">
        <v>19.901879999999998</v>
      </c>
      <c r="S3602" s="42">
        <f t="shared" ca="1" si="62"/>
        <v>49622</v>
      </c>
      <c r="T3602" s="43">
        <f ca="1">_xll.BInterpol('Base CDI'!$H$4:$H$28,'Base CDI'!$J$4:$J$29,S3602,"Cubic","Extrapolate=Linear","MultiX=Average","Skip=True","Sort=True")</f>
        <v>13.510743908363514</v>
      </c>
      <c r="U3602" s="43">
        <f ca="1">_xll.BInterpol('Base CDI'!$H$4:$H$28,'Base CDI'!$I$4:$I$29,S3602,"Cubic","Extrapolate=Linear","MultiX=Average","Skip=True","Sort=True")</f>
        <v>13.528099608860087</v>
      </c>
    </row>
    <row r="3603" spans="16:21" x14ac:dyDescent="0.25">
      <c r="P3603" s="10">
        <v>39751</v>
      </c>
      <c r="Q3603">
        <v>19.91197</v>
      </c>
      <c r="S3603" s="42">
        <f t="shared" ca="1" si="62"/>
        <v>49623</v>
      </c>
      <c r="T3603" s="43">
        <f ca="1">_xll.BInterpol('Base CDI'!$H$4:$H$28,'Base CDI'!$J$4:$J$29,S3603,"Cubic","Extrapolate=Linear","MultiX=Average","Skip=True","Sort=True")</f>
        <v>13.510746648909942</v>
      </c>
      <c r="U3603" s="43">
        <f ca="1">_xll.BInterpol('Base CDI'!$H$4:$H$28,'Base CDI'!$I$4:$I$29,S3603,"Cubic","Extrapolate=Linear","MultiX=Average","Skip=True","Sort=True")</f>
        <v>13.528106407282372</v>
      </c>
    </row>
    <row r="3604" spans="16:21" x14ac:dyDescent="0.25">
      <c r="P3604" s="10">
        <v>39752</v>
      </c>
      <c r="Q3604">
        <v>19.922029999999999</v>
      </c>
      <c r="S3604" s="42">
        <f t="shared" ca="1" si="62"/>
        <v>49624</v>
      </c>
      <c r="T3604" s="43">
        <f ca="1">_xll.BInterpol('Base CDI'!$H$4:$H$28,'Base CDI'!$J$4:$J$29,S3604,"Cubic","Extrapolate=Linear","MultiX=Average","Skip=True","Sort=True")</f>
        <v>13.510749391245268</v>
      </c>
      <c r="U3604" s="43">
        <f ca="1">_xll.BInterpol('Base CDI'!$H$4:$H$28,'Base CDI'!$I$4:$I$29,S3604,"Cubic","Extrapolate=Linear","MultiX=Average","Skip=True","Sort=True")</f>
        <v>13.528113189444719</v>
      </c>
    </row>
    <row r="3605" spans="16:21" x14ac:dyDescent="0.25">
      <c r="P3605" s="10">
        <v>39755</v>
      </c>
      <c r="Q3605">
        <v>19.932099999999998</v>
      </c>
      <c r="S3605" s="42">
        <f t="shared" ca="1" si="62"/>
        <v>49625</v>
      </c>
      <c r="T3605" s="43">
        <f ca="1">_xll.BInterpol('Base CDI'!$H$4:$H$28,'Base CDI'!$J$4:$J$29,S3605,"Cubic","Extrapolate=Linear","MultiX=Average","Skip=True","Sort=True")</f>
        <v>13.510752135365227</v>
      </c>
      <c r="U3605" s="43">
        <f ca="1">_xll.BInterpol('Base CDI'!$H$4:$H$28,'Base CDI'!$I$4:$I$29,S3605,"Cubic","Extrapolate=Linear","MultiX=Average","Skip=True","Sort=True")</f>
        <v>13.528119955385934</v>
      </c>
    </row>
    <row r="3606" spans="16:21" x14ac:dyDescent="0.25">
      <c r="P3606" s="10">
        <v>39756</v>
      </c>
      <c r="Q3606">
        <v>19.94218</v>
      </c>
      <c r="S3606" s="42">
        <f t="shared" ca="1" si="62"/>
        <v>49626</v>
      </c>
      <c r="T3606" s="43">
        <f ca="1">_xll.BInterpol('Base CDI'!$H$4:$H$28,'Base CDI'!$J$4:$J$29,S3606,"Cubic","Extrapolate=Linear","MultiX=Average","Skip=True","Sort=True")</f>
        <v>13.510754881265548</v>
      </c>
      <c r="U3606" s="43">
        <f ca="1">_xll.BInterpol('Base CDI'!$H$4:$H$28,'Base CDI'!$I$4:$I$29,S3606,"Cubic","Extrapolate=Linear","MultiX=Average","Skip=True","Sort=True")</f>
        <v>13.528126705144821</v>
      </c>
    </row>
    <row r="3607" spans="16:21" x14ac:dyDescent="0.25">
      <c r="P3607" s="10">
        <v>39757</v>
      </c>
      <c r="Q3607">
        <v>19.95224</v>
      </c>
      <c r="S3607" s="42">
        <f t="shared" ca="1" si="62"/>
        <v>49627</v>
      </c>
      <c r="T3607" s="43">
        <f ca="1">_xll.BInterpol('Base CDI'!$H$4:$H$28,'Base CDI'!$J$4:$J$29,S3607,"Cubic","Extrapolate=Linear","MultiX=Average","Skip=True","Sort=True")</f>
        <v>13.51075762894196</v>
      </c>
      <c r="U3607" s="43">
        <f ca="1">_xll.BInterpol('Base CDI'!$H$4:$H$28,'Base CDI'!$I$4:$I$29,S3607,"Cubic","Extrapolate=Linear","MultiX=Average","Skip=True","Sort=True")</f>
        <v>13.528133438760191</v>
      </c>
    </row>
    <row r="3608" spans="16:21" x14ac:dyDescent="0.25">
      <c r="P3608" s="10">
        <v>39758</v>
      </c>
      <c r="Q3608">
        <v>19.962309999999999</v>
      </c>
      <c r="S3608" s="42">
        <f t="shared" ca="1" si="62"/>
        <v>49628</v>
      </c>
      <c r="T3608" s="43">
        <f ca="1">_xll.BInterpol('Base CDI'!$H$4:$H$28,'Base CDI'!$J$4:$J$29,S3608,"Cubic","Extrapolate=Linear","MultiX=Average","Skip=True","Sort=True")</f>
        <v>13.510760378390195</v>
      </c>
      <c r="U3608" s="43">
        <f ca="1">_xll.BInterpol('Base CDI'!$H$4:$H$28,'Base CDI'!$I$4:$I$29,S3608,"Cubic","Extrapolate=Linear","MultiX=Average","Skip=True","Sort=True")</f>
        <v>13.528140156270846</v>
      </c>
    </row>
    <row r="3609" spans="16:21" x14ac:dyDescent="0.25">
      <c r="P3609" s="10">
        <v>39759</v>
      </c>
      <c r="Q3609">
        <v>19.972349999999999</v>
      </c>
      <c r="S3609" s="42">
        <f t="shared" ca="1" si="62"/>
        <v>49629</v>
      </c>
      <c r="T3609" s="43">
        <f ca="1">_xll.BInterpol('Base CDI'!$H$4:$H$28,'Base CDI'!$J$4:$J$29,S3609,"Cubic","Extrapolate=Linear","MultiX=Average","Skip=True","Sort=True")</f>
        <v>13.510763129605984</v>
      </c>
      <c r="U3609" s="43">
        <f ca="1">_xll.BInterpol('Base CDI'!$H$4:$H$28,'Base CDI'!$I$4:$I$29,S3609,"Cubic","Extrapolate=Linear","MultiX=Average","Skip=True","Sort=True")</f>
        <v>13.528146857715596</v>
      </c>
    </row>
    <row r="3610" spans="16:21" x14ac:dyDescent="0.25">
      <c r="P3610" s="10">
        <v>39762</v>
      </c>
      <c r="Q3610">
        <v>19.982379999999999</v>
      </c>
      <c r="S3610" s="42">
        <f t="shared" ca="1" si="62"/>
        <v>49630</v>
      </c>
      <c r="T3610" s="43">
        <f ca="1">_xll.BInterpol('Base CDI'!$H$4:$H$28,'Base CDI'!$J$4:$J$29,S3610,"Cubic","Extrapolate=Linear","MultiX=Average","Skip=True","Sort=True")</f>
        <v>13.510765882585057</v>
      </c>
      <c r="U3610" s="43">
        <f ca="1">_xll.BInterpol('Base CDI'!$H$4:$H$28,'Base CDI'!$I$4:$I$29,S3610,"Cubic","Extrapolate=Linear","MultiX=Average","Skip=True","Sort=True")</f>
        <v>13.528153543133246</v>
      </c>
    </row>
    <row r="3611" spans="16:21" x14ac:dyDescent="0.25">
      <c r="P3611" s="10">
        <v>39763</v>
      </c>
      <c r="Q3611">
        <v>19.992419999999999</v>
      </c>
      <c r="S3611" s="42">
        <f t="shared" ca="1" si="62"/>
        <v>49631</v>
      </c>
      <c r="T3611" s="43">
        <f ca="1">_xll.BInterpol('Base CDI'!$H$4:$H$28,'Base CDI'!$J$4:$J$29,S3611,"Cubic","Extrapolate=Linear","MultiX=Average","Skip=True","Sort=True")</f>
        <v>13.510768637323144</v>
      </c>
      <c r="U3611" s="43">
        <f ca="1">_xll.BInterpol('Base CDI'!$H$4:$H$28,'Base CDI'!$I$4:$I$29,S3611,"Cubic","Extrapolate=Linear","MultiX=Average","Skip=True","Sort=True")</f>
        <v>13.528160212562602</v>
      </c>
    </row>
    <row r="3612" spans="16:21" x14ac:dyDescent="0.25">
      <c r="P3612" s="10">
        <v>39764</v>
      </c>
      <c r="Q3612">
        <v>20.00245</v>
      </c>
      <c r="S3612" s="42">
        <f t="shared" ca="1" si="62"/>
        <v>49632</v>
      </c>
      <c r="T3612" s="43">
        <f ca="1">_xll.BInterpol('Base CDI'!$H$4:$H$28,'Base CDI'!$J$4:$J$29,S3612,"Cubic","Extrapolate=Linear","MultiX=Average","Skip=True","Sort=True")</f>
        <v>13.510771393815977</v>
      </c>
      <c r="U3612" s="43">
        <f ca="1">_xll.BInterpol('Base CDI'!$H$4:$H$28,'Base CDI'!$I$4:$I$29,S3612,"Cubic","Extrapolate=Linear","MultiX=Average","Skip=True","Sort=True")</f>
        <v>13.528166866042472</v>
      </c>
    </row>
    <row r="3613" spans="16:21" x14ac:dyDescent="0.25">
      <c r="P3613" s="10">
        <v>39765</v>
      </c>
      <c r="Q3613">
        <v>20.012429999999998</v>
      </c>
      <c r="S3613" s="42">
        <f t="shared" ca="1" si="62"/>
        <v>49633</v>
      </c>
      <c r="T3613" s="43">
        <f ca="1">_xll.BInterpol('Base CDI'!$H$4:$H$28,'Base CDI'!$J$4:$J$29,S3613,"Cubic","Extrapolate=Linear","MultiX=Average","Skip=True","Sort=True")</f>
        <v>13.510774152059286</v>
      </c>
      <c r="U3613" s="43">
        <f ca="1">_xll.BInterpol('Base CDI'!$H$4:$H$28,'Base CDI'!$I$4:$I$29,S3613,"Cubic","Extrapolate=Linear","MultiX=Average","Skip=True","Sort=True")</f>
        <v>13.528173503611661</v>
      </c>
    </row>
    <row r="3614" spans="16:21" x14ac:dyDescent="0.25">
      <c r="P3614" s="10">
        <v>39766</v>
      </c>
      <c r="Q3614">
        <v>20.022310000000001</v>
      </c>
      <c r="S3614" s="42">
        <f t="shared" ca="1" si="62"/>
        <v>49634</v>
      </c>
      <c r="T3614" s="43">
        <f ca="1">_xll.BInterpol('Base CDI'!$H$4:$H$28,'Base CDI'!$J$4:$J$29,S3614,"Cubic","Extrapolate=Linear","MultiX=Average","Skip=True","Sort=True")</f>
        <v>13.510776912048799</v>
      </c>
      <c r="U3614" s="43">
        <f ca="1">_xll.BInterpol('Base CDI'!$H$4:$H$28,'Base CDI'!$I$4:$I$29,S3614,"Cubic","Extrapolate=Linear","MultiX=Average","Skip=True","Sort=True")</f>
        <v>13.528180125308976</v>
      </c>
    </row>
    <row r="3615" spans="16:21" x14ac:dyDescent="0.25">
      <c r="P3615" s="10">
        <v>39769</v>
      </c>
      <c r="Q3615">
        <v>20.03219</v>
      </c>
      <c r="S3615" s="42">
        <f t="shared" ca="1" si="62"/>
        <v>49635</v>
      </c>
      <c r="T3615" s="43">
        <f ca="1">_xll.BInterpol('Base CDI'!$H$4:$H$28,'Base CDI'!$J$4:$J$29,S3615,"Cubic","Extrapolate=Linear","MultiX=Average","Skip=True","Sort=True")</f>
        <v>13.510779673780251</v>
      </c>
      <c r="U3615" s="43">
        <f ca="1">_xll.BInterpol('Base CDI'!$H$4:$H$28,'Base CDI'!$I$4:$I$29,S3615,"Cubic","Extrapolate=Linear","MultiX=Average","Skip=True","Sort=True")</f>
        <v>13.528186731173225</v>
      </c>
    </row>
    <row r="3616" spans="16:21" x14ac:dyDescent="0.25">
      <c r="P3616" s="10">
        <v>39770</v>
      </c>
      <c r="Q3616">
        <v>20.042110000000001</v>
      </c>
      <c r="S3616" s="42">
        <f t="shared" ca="1" si="62"/>
        <v>49636</v>
      </c>
      <c r="T3616" s="43">
        <f ca="1">_xll.BInterpol('Base CDI'!$H$4:$H$28,'Base CDI'!$J$4:$J$29,S3616,"Cubic","Extrapolate=Linear","MultiX=Average","Skip=True","Sort=True")</f>
        <v>13.510782437249368</v>
      </c>
      <c r="U3616" s="43">
        <f ca="1">_xll.BInterpol('Base CDI'!$H$4:$H$28,'Base CDI'!$I$4:$I$29,S3616,"Cubic","Extrapolate=Linear","MultiX=Average","Skip=True","Sort=True")</f>
        <v>13.528193321243213</v>
      </c>
    </row>
    <row r="3617" spans="16:21" x14ac:dyDescent="0.25">
      <c r="P3617" s="10">
        <v>39771</v>
      </c>
      <c r="Q3617">
        <v>20.052009999999999</v>
      </c>
      <c r="S3617" s="42">
        <f t="shared" ca="1" si="62"/>
        <v>49637</v>
      </c>
      <c r="T3617" s="43">
        <f ca="1">_xll.BInterpol('Base CDI'!$H$4:$H$28,'Base CDI'!$J$4:$J$29,S3617,"Cubic","Extrapolate=Linear","MultiX=Average","Skip=True","Sort=True")</f>
        <v>13.510785202451885</v>
      </c>
      <c r="U3617" s="43">
        <f ca="1">_xll.BInterpol('Base CDI'!$H$4:$H$28,'Base CDI'!$I$4:$I$29,S3617,"Cubic","Extrapolate=Linear","MultiX=Average","Skip=True","Sort=True")</f>
        <v>13.528199895557748</v>
      </c>
    </row>
    <row r="3618" spans="16:21" x14ac:dyDescent="0.25">
      <c r="P3618" s="10">
        <v>39772</v>
      </c>
      <c r="Q3618">
        <v>20.061679999999999</v>
      </c>
      <c r="S3618" s="42">
        <f t="shared" ca="1" si="62"/>
        <v>49638</v>
      </c>
      <c r="T3618" s="43">
        <f ca="1">_xll.BInterpol('Base CDI'!$H$4:$H$28,'Base CDI'!$J$4:$J$29,S3618,"Cubic","Extrapolate=Linear","MultiX=Average","Skip=True","Sort=True")</f>
        <v>13.510787969383529</v>
      </c>
      <c r="U3618" s="43">
        <f ca="1">_xll.BInterpol('Base CDI'!$H$4:$H$28,'Base CDI'!$I$4:$I$29,S3618,"Cubic","Extrapolate=Linear","MultiX=Average","Skip=True","Sort=True")</f>
        <v>13.528206454155635</v>
      </c>
    </row>
    <row r="3619" spans="16:21" x14ac:dyDescent="0.25">
      <c r="P3619" s="10">
        <v>39773</v>
      </c>
      <c r="Q3619">
        <v>20.07132</v>
      </c>
      <c r="S3619" s="42">
        <f t="shared" ca="1" si="62"/>
        <v>49639</v>
      </c>
      <c r="T3619" s="43">
        <f ca="1">_xll.BInterpol('Base CDI'!$H$4:$H$28,'Base CDI'!$J$4:$J$29,S3619,"Cubic","Extrapolate=Linear","MultiX=Average","Skip=True","Sort=True")</f>
        <v>13.510790738040033</v>
      </c>
      <c r="U3619" s="43">
        <f ca="1">_xll.BInterpol('Base CDI'!$H$4:$H$28,'Base CDI'!$I$4:$I$29,S3619,"Cubic","Extrapolate=Linear","MultiX=Average","Skip=True","Sort=True")</f>
        <v>13.528212997075679</v>
      </c>
    </row>
    <row r="3620" spans="16:21" x14ac:dyDescent="0.25">
      <c r="P3620" s="10">
        <v>39776</v>
      </c>
      <c r="Q3620">
        <v>20.081109999999999</v>
      </c>
      <c r="S3620" s="42">
        <f t="shared" ca="1" si="62"/>
        <v>49640</v>
      </c>
      <c r="T3620" s="43">
        <f ca="1">_xll.BInterpol('Base CDI'!$H$4:$H$28,'Base CDI'!$J$4:$J$29,S3620,"Cubic","Extrapolate=Linear","MultiX=Average","Skip=True","Sort=True")</f>
        <v>13.510793508417125</v>
      </c>
      <c r="U3620" s="43">
        <f ca="1">_xll.BInterpol('Base CDI'!$H$4:$H$28,'Base CDI'!$I$4:$I$29,S3620,"Cubic","Extrapolate=Linear","MultiX=Average","Skip=True","Sort=True")</f>
        <v>13.528219524356691</v>
      </c>
    </row>
    <row r="3621" spans="16:21" x14ac:dyDescent="0.25">
      <c r="P3621" s="10">
        <v>39777</v>
      </c>
      <c r="Q3621">
        <v>20.090969999999999</v>
      </c>
      <c r="S3621" s="42">
        <f t="shared" ca="1" si="62"/>
        <v>49641</v>
      </c>
      <c r="T3621" s="43">
        <f ca="1">_xll.BInterpol('Base CDI'!$H$4:$H$28,'Base CDI'!$J$4:$J$29,S3621,"Cubic","Extrapolate=Linear","MultiX=Average","Skip=True","Sort=True")</f>
        <v>13.510796280510537</v>
      </c>
      <c r="U3621" s="43">
        <f ca="1">_xll.BInterpol('Base CDI'!$H$4:$H$28,'Base CDI'!$I$4:$I$29,S3621,"Cubic","Extrapolate=Linear","MultiX=Average","Skip=True","Sort=True")</f>
        <v>13.528226036037474</v>
      </c>
    </row>
    <row r="3622" spans="16:21" x14ac:dyDescent="0.25">
      <c r="P3622" s="10">
        <v>39778</v>
      </c>
      <c r="Q3622">
        <v>20.100809999999999</v>
      </c>
      <c r="S3622" s="42">
        <f t="shared" ca="1" si="62"/>
        <v>49642</v>
      </c>
      <c r="T3622" s="43">
        <f ca="1">_xll.BInterpol('Base CDI'!$H$4:$H$28,'Base CDI'!$J$4:$J$29,S3622,"Cubic","Extrapolate=Linear","MultiX=Average","Skip=True","Sort=True")</f>
        <v>13.510799054316001</v>
      </c>
      <c r="U3622" s="43">
        <f ca="1">_xll.BInterpol('Base CDI'!$H$4:$H$28,'Base CDI'!$I$4:$I$29,S3622,"Cubic","Extrapolate=Linear","MultiX=Average","Skip=True","Sort=True")</f>
        <v>13.528232532156835</v>
      </c>
    </row>
    <row r="3623" spans="16:21" x14ac:dyDescent="0.25">
      <c r="P3623" s="10">
        <v>39779</v>
      </c>
      <c r="Q3623">
        <v>20.110669999999999</v>
      </c>
      <c r="S3623" s="42">
        <f t="shared" ca="1" si="62"/>
        <v>49643</v>
      </c>
      <c r="T3623" s="43">
        <f ca="1">_xll.BInterpol('Base CDI'!$H$4:$H$28,'Base CDI'!$J$4:$J$29,S3623,"Cubic","Extrapolate=Linear","MultiX=Average","Skip=True","Sort=True")</f>
        <v>13.510801829829244</v>
      </c>
      <c r="U3623" s="43">
        <f ca="1">_xll.BInterpol('Base CDI'!$H$4:$H$28,'Base CDI'!$I$4:$I$29,S3623,"Cubic","Extrapolate=Linear","MultiX=Average","Skip=True","Sort=True")</f>
        <v>13.528239012753582</v>
      </c>
    </row>
    <row r="3624" spans="16:21" x14ac:dyDescent="0.25">
      <c r="P3624" s="10">
        <v>39780</v>
      </c>
      <c r="Q3624">
        <v>20.12058</v>
      </c>
      <c r="S3624" s="42">
        <f t="shared" ca="1" si="62"/>
        <v>49644</v>
      </c>
      <c r="T3624" s="43">
        <f ca="1">_xll.BInterpol('Base CDI'!$H$4:$H$28,'Base CDI'!$J$4:$J$29,S3624,"Cubic","Extrapolate=Linear","MultiX=Average","Skip=True","Sort=True")</f>
        <v>13.510804607046001</v>
      </c>
      <c r="U3624" s="43">
        <f ca="1">_xll.BInterpol('Base CDI'!$H$4:$H$28,'Base CDI'!$I$4:$I$29,S3624,"Cubic","Extrapolate=Linear","MultiX=Average","Skip=True","Sort=True")</f>
        <v>13.528245477866522</v>
      </c>
    </row>
    <row r="3625" spans="16:21" x14ac:dyDescent="0.25">
      <c r="P3625" s="10">
        <v>39783</v>
      </c>
      <c r="Q3625">
        <v>20.130590000000002</v>
      </c>
      <c r="S3625" s="42">
        <f t="shared" ca="1" si="62"/>
        <v>49645</v>
      </c>
      <c r="T3625" s="43">
        <f ca="1">_xll.BInterpol('Base CDI'!$H$4:$H$28,'Base CDI'!$J$4:$J$29,S3625,"Cubic","Extrapolate=Linear","MultiX=Average","Skip=True","Sort=True")</f>
        <v>13.510807385961998</v>
      </c>
      <c r="U3625" s="43">
        <f ca="1">_xll.BInterpol('Base CDI'!$H$4:$H$28,'Base CDI'!$I$4:$I$29,S3625,"Cubic","Extrapolate=Linear","MultiX=Average","Skip=True","Sort=True")</f>
        <v>13.528251927534457</v>
      </c>
    </row>
    <row r="3626" spans="16:21" x14ac:dyDescent="0.25">
      <c r="P3626" s="10">
        <v>39784</v>
      </c>
      <c r="Q3626">
        <v>20.140689999999999</v>
      </c>
      <c r="S3626" s="42">
        <f t="shared" ca="1" si="62"/>
        <v>49646</v>
      </c>
      <c r="T3626" s="43">
        <f ca="1">_xll.BInterpol('Base CDI'!$H$4:$H$28,'Base CDI'!$J$4:$J$29,S3626,"Cubic","Extrapolate=Linear","MultiX=Average","Skip=True","Sort=True")</f>
        <v>13.51081016657297</v>
      </c>
      <c r="U3626" s="43">
        <f ca="1">_xll.BInterpol('Base CDI'!$H$4:$H$28,'Base CDI'!$I$4:$I$29,S3626,"Cubic","Extrapolate=Linear","MultiX=Average","Skip=True","Sort=True")</f>
        <v>13.528258361796199</v>
      </c>
    </row>
    <row r="3627" spans="16:21" x14ac:dyDescent="0.25">
      <c r="P3627" s="10">
        <v>39785</v>
      </c>
      <c r="Q3627">
        <v>20.1508</v>
      </c>
      <c r="S3627" s="42">
        <f t="shared" ca="1" si="62"/>
        <v>49647</v>
      </c>
      <c r="T3627" s="43">
        <f ca="1">_xll.BInterpol('Base CDI'!$H$4:$H$28,'Base CDI'!$J$4:$J$29,S3627,"Cubic","Extrapolate=Linear","MultiX=Average","Skip=True","Sort=True")</f>
        <v>13.510812948874644</v>
      </c>
      <c r="U3627" s="43">
        <f ca="1">_xll.BInterpol('Base CDI'!$H$4:$H$28,'Base CDI'!$I$4:$I$29,S3627,"Cubic","Extrapolate=Linear","MultiX=Average","Skip=True","Sort=True")</f>
        <v>13.528264780690552</v>
      </c>
    </row>
    <row r="3628" spans="16:21" x14ac:dyDescent="0.25">
      <c r="P3628" s="10">
        <v>39786</v>
      </c>
      <c r="Q3628">
        <v>20.160900000000002</v>
      </c>
      <c r="S3628" s="42">
        <f t="shared" ca="1" si="62"/>
        <v>49648</v>
      </c>
      <c r="T3628" s="43">
        <f ca="1">_xll.BInterpol('Base CDI'!$H$4:$H$28,'Base CDI'!$J$4:$J$29,S3628,"Cubic","Extrapolate=Linear","MultiX=Average","Skip=True","Sort=True")</f>
        <v>13.510815732862751</v>
      </c>
      <c r="U3628" s="43">
        <f ca="1">_xll.BInterpol('Base CDI'!$H$4:$H$28,'Base CDI'!$I$4:$I$29,S3628,"Cubic","Extrapolate=Linear","MultiX=Average","Skip=True","Sort=True")</f>
        <v>13.528271184256322</v>
      </c>
    </row>
    <row r="3629" spans="16:21" x14ac:dyDescent="0.25">
      <c r="P3629" s="10">
        <v>39787</v>
      </c>
      <c r="Q3629">
        <v>20.171009999999999</v>
      </c>
      <c r="S3629" s="42">
        <f t="shared" ca="1" si="62"/>
        <v>49649</v>
      </c>
      <c r="T3629" s="43">
        <f ca="1">_xll.BInterpol('Base CDI'!$H$4:$H$28,'Base CDI'!$J$4:$J$29,S3629,"Cubic","Extrapolate=Linear","MultiX=Average","Skip=True","Sort=True")</f>
        <v>13.510818518533025</v>
      </c>
      <c r="U3629" s="43">
        <f ca="1">_xll.BInterpol('Base CDI'!$H$4:$H$28,'Base CDI'!$I$4:$I$29,S3629,"Cubic","Extrapolate=Linear","MultiX=Average","Skip=True","Sort=True")</f>
        <v>13.528277572532318</v>
      </c>
    </row>
    <row r="3630" spans="16:21" x14ac:dyDescent="0.25">
      <c r="P3630" s="10">
        <v>39790</v>
      </c>
      <c r="Q3630">
        <v>20.18113</v>
      </c>
      <c r="S3630" s="42">
        <f t="shared" ca="1" si="62"/>
        <v>49650</v>
      </c>
      <c r="T3630" s="43">
        <f ca="1">_xll.BInterpol('Base CDI'!$H$4:$H$28,'Base CDI'!$J$4:$J$29,S3630,"Cubic","Extrapolate=Linear","MultiX=Average","Skip=True","Sort=True")</f>
        <v>13.510821305881191</v>
      </c>
      <c r="U3630" s="43">
        <f ca="1">_xll.BInterpol('Base CDI'!$H$4:$H$28,'Base CDI'!$I$4:$I$29,S3630,"Cubic","Extrapolate=Linear","MultiX=Average","Skip=True","Sort=True")</f>
        <v>13.528283945557344</v>
      </c>
    </row>
    <row r="3631" spans="16:21" x14ac:dyDescent="0.25">
      <c r="P3631" s="10">
        <v>39791</v>
      </c>
      <c r="Q3631">
        <v>20.191240000000001</v>
      </c>
      <c r="S3631" s="42">
        <f t="shared" ca="1" si="62"/>
        <v>49651</v>
      </c>
      <c r="T3631" s="43">
        <f ca="1">_xll.BInterpol('Base CDI'!$H$4:$H$28,'Base CDI'!$J$4:$J$29,S3631,"Cubic","Extrapolate=Linear","MultiX=Average","Skip=True","Sort=True")</f>
        <v>13.510824094902985</v>
      </c>
      <c r="U3631" s="43">
        <f ca="1">_xll.BInterpol('Base CDI'!$H$4:$H$28,'Base CDI'!$I$4:$I$29,S3631,"Cubic","Extrapolate=Linear","MultiX=Average","Skip=True","Sort=True")</f>
        <v>13.528290303370207</v>
      </c>
    </row>
    <row r="3632" spans="16:21" x14ac:dyDescent="0.25">
      <c r="P3632" s="10">
        <v>39792</v>
      </c>
      <c r="Q3632">
        <v>20.201370000000001</v>
      </c>
      <c r="S3632" s="42">
        <f t="shared" ca="1" si="62"/>
        <v>49652</v>
      </c>
      <c r="T3632" s="43">
        <f ca="1">_xll.BInterpol('Base CDI'!$H$4:$H$28,'Base CDI'!$J$4:$J$29,S3632,"Cubic","Extrapolate=Linear","MultiX=Average","Skip=True","Sort=True")</f>
        <v>13.510826885594133</v>
      </c>
      <c r="U3632" s="43">
        <f ca="1">_xll.BInterpol('Base CDI'!$H$4:$H$28,'Base CDI'!$I$4:$I$29,S3632,"Cubic","Extrapolate=Linear","MultiX=Average","Skip=True","Sort=True")</f>
        <v>13.528296646009716</v>
      </c>
    </row>
    <row r="3633" spans="16:21" x14ac:dyDescent="0.25">
      <c r="P3633" s="10">
        <v>39793</v>
      </c>
      <c r="Q3633">
        <v>20.211490000000001</v>
      </c>
      <c r="S3633" s="42">
        <f t="shared" ca="1" si="62"/>
        <v>49653</v>
      </c>
      <c r="T3633" s="43">
        <f ca="1">_xll.BInterpol('Base CDI'!$H$4:$H$28,'Base CDI'!$J$4:$J$29,S3633,"Cubic","Extrapolate=Linear","MultiX=Average","Skip=True","Sort=True")</f>
        <v>13.510829677950367</v>
      </c>
      <c r="U3633" s="43">
        <f ca="1">_xll.BInterpol('Base CDI'!$H$4:$H$28,'Base CDI'!$I$4:$I$29,S3633,"Cubic","Extrapolate=Linear","MultiX=Average","Skip=True","Sort=True")</f>
        <v>13.528302973514673</v>
      </c>
    </row>
    <row r="3634" spans="16:21" x14ac:dyDescent="0.25">
      <c r="P3634" s="10">
        <v>39794</v>
      </c>
      <c r="Q3634">
        <v>20.221620000000001</v>
      </c>
      <c r="S3634" s="42">
        <f t="shared" ca="1" si="62"/>
        <v>49654</v>
      </c>
      <c r="T3634" s="43">
        <f ca="1">_xll.BInterpol('Base CDI'!$H$4:$H$28,'Base CDI'!$J$4:$J$29,S3634,"Cubic","Extrapolate=Linear","MultiX=Average","Skip=True","Sort=True")</f>
        <v>13.51083247196742</v>
      </c>
      <c r="U3634" s="43">
        <f ca="1">_xll.BInterpol('Base CDI'!$H$4:$H$28,'Base CDI'!$I$4:$I$29,S3634,"Cubic","Extrapolate=Linear","MultiX=Average","Skip=True","Sort=True")</f>
        <v>13.528309285923889</v>
      </c>
    </row>
    <row r="3635" spans="16:21" x14ac:dyDescent="0.25">
      <c r="P3635" s="10">
        <v>39797</v>
      </c>
      <c r="Q3635">
        <v>20.231750000000002</v>
      </c>
      <c r="S3635" s="42">
        <f t="shared" ca="1" si="62"/>
        <v>49655</v>
      </c>
      <c r="T3635" s="43">
        <f ca="1">_xll.BInterpol('Base CDI'!$H$4:$H$28,'Base CDI'!$J$4:$J$29,S3635,"Cubic","Extrapolate=Linear","MultiX=Average","Skip=True","Sort=True")</f>
        <v>13.510835267641021</v>
      </c>
      <c r="U3635" s="43">
        <f ca="1">_xll.BInterpol('Base CDI'!$H$4:$H$28,'Base CDI'!$I$4:$I$29,S3635,"Cubic","Extrapolate=Linear","MultiX=Average","Skip=True","Sort=True")</f>
        <v>13.528315583276168</v>
      </c>
    </row>
    <row r="3636" spans="16:21" x14ac:dyDescent="0.25">
      <c r="P3636" s="10">
        <v>39798</v>
      </c>
      <c r="Q3636">
        <v>20.241890000000001</v>
      </c>
      <c r="S3636" s="42">
        <f t="shared" ca="1" si="62"/>
        <v>49656</v>
      </c>
      <c r="T3636" s="43">
        <f ca="1">_xll.BInterpol('Base CDI'!$H$4:$H$28,'Base CDI'!$J$4:$J$29,S3636,"Cubic","Extrapolate=Linear","MultiX=Average","Skip=True","Sort=True")</f>
        <v>13.510838064966899</v>
      </c>
      <c r="U3636" s="43">
        <f ca="1">_xll.BInterpol('Base CDI'!$H$4:$H$28,'Base CDI'!$I$4:$I$29,S3636,"Cubic","Extrapolate=Linear","MultiX=Average","Skip=True","Sort=True")</f>
        <v>13.528321865610316</v>
      </c>
    </row>
    <row r="3637" spans="16:21" x14ac:dyDescent="0.25">
      <c r="P3637" s="10">
        <v>39799</v>
      </c>
      <c r="Q3637">
        <v>20.252040000000001</v>
      </c>
      <c r="S3637" s="42">
        <f t="shared" ca="1" si="62"/>
        <v>49657</v>
      </c>
      <c r="T3637" s="43">
        <f ca="1">_xll.BInterpol('Base CDI'!$H$4:$H$28,'Base CDI'!$J$4:$J$29,S3637,"Cubic","Extrapolate=Linear","MultiX=Average","Skip=True","Sort=True")</f>
        <v>13.510840863940786</v>
      </c>
      <c r="U3637" s="43">
        <f ca="1">_xll.BInterpol('Base CDI'!$H$4:$H$28,'Base CDI'!$I$4:$I$29,S3637,"Cubic","Extrapolate=Linear","MultiX=Average","Skip=True","Sort=True")</f>
        <v>13.528328132965141</v>
      </c>
    </row>
    <row r="3638" spans="16:21" x14ac:dyDescent="0.25">
      <c r="P3638" s="10">
        <v>39800</v>
      </c>
      <c r="Q3638">
        <v>20.26221</v>
      </c>
      <c r="S3638" s="42">
        <f t="shared" ca="1" si="62"/>
        <v>49658</v>
      </c>
      <c r="T3638" s="43">
        <f ca="1">_xll.BInterpol('Base CDI'!$H$4:$H$28,'Base CDI'!$J$4:$J$29,S3638,"Cubic","Extrapolate=Linear","MultiX=Average","Skip=True","Sort=True")</f>
        <v>13.510843664558411</v>
      </c>
      <c r="U3638" s="43">
        <f ca="1">_xll.BInterpol('Base CDI'!$H$4:$H$28,'Base CDI'!$I$4:$I$29,S3638,"Cubic","Extrapolate=Linear","MultiX=Average","Skip=True","Sort=True")</f>
        <v>13.52833438537945</v>
      </c>
    </row>
    <row r="3639" spans="16:21" x14ac:dyDescent="0.25">
      <c r="P3639" s="10">
        <v>39801</v>
      </c>
      <c r="Q3639">
        <v>20.272390000000001</v>
      </c>
      <c r="S3639" s="42">
        <f t="shared" ca="1" si="62"/>
        <v>49659</v>
      </c>
      <c r="T3639" s="43">
        <f ca="1">_xll.BInterpol('Base CDI'!$H$4:$H$28,'Base CDI'!$J$4:$J$29,S3639,"Cubic","Extrapolate=Linear","MultiX=Average","Skip=True","Sort=True")</f>
        <v>13.510846466815508</v>
      </c>
      <c r="U3639" s="43">
        <f ca="1">_xll.BInterpol('Base CDI'!$H$4:$H$28,'Base CDI'!$I$4:$I$29,S3639,"Cubic","Extrapolate=Linear","MultiX=Average","Skip=True","Sort=True")</f>
        <v>13.528340622892049</v>
      </c>
    </row>
    <row r="3640" spans="16:21" x14ac:dyDescent="0.25">
      <c r="P3640" s="10">
        <v>39804</v>
      </c>
      <c r="Q3640">
        <v>20.282550000000001</v>
      </c>
      <c r="S3640" s="42">
        <f t="shared" ca="1" si="62"/>
        <v>49660</v>
      </c>
      <c r="T3640" s="43">
        <f ca="1">_xll.BInterpol('Base CDI'!$H$4:$H$28,'Base CDI'!$J$4:$J$29,S3640,"Cubic","Extrapolate=Linear","MultiX=Average","Skip=True","Sort=True")</f>
        <v>13.510849270707805</v>
      </c>
      <c r="U3640" s="43">
        <f ca="1">_xll.BInterpol('Base CDI'!$H$4:$H$28,'Base CDI'!$I$4:$I$29,S3640,"Cubic","Extrapolate=Linear","MultiX=Average","Skip=True","Sort=True")</f>
        <v>13.528346845541744</v>
      </c>
    </row>
    <row r="3641" spans="16:21" x14ac:dyDescent="0.25">
      <c r="P3641" s="10">
        <v>39805</v>
      </c>
      <c r="Q3641">
        <v>20.292750000000002</v>
      </c>
      <c r="S3641" s="42">
        <f t="shared" ca="1" si="62"/>
        <v>49661</v>
      </c>
      <c r="T3641" s="43">
        <f ca="1">_xll.BInterpol('Base CDI'!$H$4:$H$28,'Base CDI'!$J$4:$J$29,S3641,"Cubic","Extrapolate=Linear","MultiX=Average","Skip=True","Sort=True")</f>
        <v>13.510852076231032</v>
      </c>
      <c r="U3641" s="43">
        <f ca="1">_xll.BInterpol('Base CDI'!$H$4:$H$28,'Base CDI'!$I$4:$I$29,S3641,"Cubic","Extrapolate=Linear","MultiX=Average","Skip=True","Sort=True")</f>
        <v>13.528353053367342</v>
      </c>
    </row>
    <row r="3642" spans="16:21" x14ac:dyDescent="0.25">
      <c r="P3642" s="10">
        <v>39806</v>
      </c>
      <c r="Q3642">
        <v>20.30293</v>
      </c>
      <c r="S3642" s="42">
        <f t="shared" ca="1" si="62"/>
        <v>49662</v>
      </c>
      <c r="T3642" s="43">
        <f ca="1">_xll.BInterpol('Base CDI'!$H$4:$H$28,'Base CDI'!$J$4:$J$29,S3642,"Cubic","Extrapolate=Linear","MultiX=Average","Skip=True","Sort=True")</f>
        <v>13.510854883380921</v>
      </c>
      <c r="U3642" s="43">
        <f ca="1">_xll.BInterpol('Base CDI'!$H$4:$H$28,'Base CDI'!$I$4:$I$29,S3642,"Cubic","Extrapolate=Linear","MultiX=Average","Skip=True","Sort=True")</f>
        <v>13.528359246407648</v>
      </c>
    </row>
    <row r="3643" spans="16:21" x14ac:dyDescent="0.25">
      <c r="P3643" s="10">
        <v>39808</v>
      </c>
      <c r="Q3643">
        <v>20.31315</v>
      </c>
      <c r="S3643" s="42">
        <f t="shared" ca="1" si="62"/>
        <v>49663</v>
      </c>
      <c r="T3643" s="43">
        <f ca="1">_xll.BInterpol('Base CDI'!$H$4:$H$28,'Base CDI'!$J$4:$J$29,S3643,"Cubic","Extrapolate=Linear","MultiX=Average","Skip=True","Sort=True")</f>
        <v>13.510857692153202</v>
      </c>
      <c r="U3643" s="43">
        <f ca="1">_xll.BInterpol('Base CDI'!$H$4:$H$28,'Base CDI'!$I$4:$I$29,S3643,"Cubic","Extrapolate=Linear","MultiX=Average","Skip=True","Sort=True")</f>
        <v>13.528365424701471</v>
      </c>
    </row>
    <row r="3644" spans="16:21" x14ac:dyDescent="0.25">
      <c r="P3644" s="10">
        <v>39811</v>
      </c>
      <c r="Q3644">
        <v>20.323370000000001</v>
      </c>
      <c r="S3644" s="42">
        <f t="shared" ca="1" si="62"/>
        <v>49664</v>
      </c>
      <c r="T3644" s="43">
        <f ca="1">_xll.BInterpol('Base CDI'!$H$4:$H$28,'Base CDI'!$J$4:$J$29,S3644,"Cubic","Extrapolate=Linear","MultiX=Average","Skip=True","Sort=True")</f>
        <v>13.510860502543604</v>
      </c>
      <c r="U3644" s="43">
        <f ca="1">_xll.BInterpol('Base CDI'!$H$4:$H$28,'Base CDI'!$I$4:$I$29,S3644,"Cubic","Extrapolate=Linear","MultiX=Average","Skip=True","Sort=True")</f>
        <v>13.528371588287616</v>
      </c>
    </row>
    <row r="3645" spans="16:21" x14ac:dyDescent="0.25">
      <c r="P3645" s="10">
        <v>39812</v>
      </c>
      <c r="Q3645">
        <v>20.333649999999999</v>
      </c>
      <c r="S3645" s="42">
        <f t="shared" ca="1" si="62"/>
        <v>49665</v>
      </c>
      <c r="T3645" s="43">
        <f ca="1">_xll.BInterpol('Base CDI'!$H$4:$H$28,'Base CDI'!$J$4:$J$29,S3645,"Cubic","Extrapolate=Linear","MultiX=Average","Skip=True","Sort=True")</f>
        <v>13.510863314547862</v>
      </c>
      <c r="U3645" s="43">
        <f ca="1">_xll.BInterpol('Base CDI'!$H$4:$H$28,'Base CDI'!$I$4:$I$29,S3645,"Cubic","Extrapolate=Linear","MultiX=Average","Skip=True","Sort=True")</f>
        <v>13.52837773720489</v>
      </c>
    </row>
    <row r="3646" spans="16:21" x14ac:dyDescent="0.25">
      <c r="P3646" s="10">
        <v>39813</v>
      </c>
      <c r="Q3646">
        <v>20.34395</v>
      </c>
      <c r="S3646" s="42">
        <f t="shared" ca="1" si="62"/>
        <v>49666</v>
      </c>
      <c r="T3646" s="43">
        <f ca="1">_xll.BInterpol('Base CDI'!$H$4:$H$28,'Base CDI'!$J$4:$J$29,S3646,"Cubic","Extrapolate=Linear","MultiX=Average","Skip=True","Sort=True")</f>
        <v>13.510866128161702</v>
      </c>
      <c r="U3646" s="43">
        <f ca="1">_xll.BInterpol('Base CDI'!$H$4:$H$28,'Base CDI'!$I$4:$I$29,S3646,"Cubic","Extrapolate=Linear","MultiX=Average","Skip=True","Sort=True")</f>
        <v>13.5283838714921</v>
      </c>
    </row>
    <row r="3647" spans="16:21" x14ac:dyDescent="0.25">
      <c r="P3647" s="10">
        <v>39815</v>
      </c>
      <c r="Q3647">
        <v>20.35426</v>
      </c>
      <c r="S3647" s="42">
        <f t="shared" ca="1" si="62"/>
        <v>49667</v>
      </c>
      <c r="T3647" s="43">
        <f ca="1">_xll.BInterpol('Base CDI'!$H$4:$H$28,'Base CDI'!$J$4:$J$29,S3647,"Cubic","Extrapolate=Linear","MultiX=Average","Skip=True","Sort=True")</f>
        <v>13.510868943380856</v>
      </c>
      <c r="U3647" s="43">
        <f ca="1">_xll.BInterpol('Base CDI'!$H$4:$H$28,'Base CDI'!$I$4:$I$29,S3647,"Cubic","Extrapolate=Linear","MultiX=Average","Skip=True","Sort=True")</f>
        <v>13.528389991188053</v>
      </c>
    </row>
    <row r="3648" spans="16:21" x14ac:dyDescent="0.25">
      <c r="P3648" s="10">
        <v>39818</v>
      </c>
      <c r="Q3648">
        <v>20.364570000000001</v>
      </c>
      <c r="S3648" s="42">
        <f t="shared" ca="1" si="62"/>
        <v>49668</v>
      </c>
      <c r="T3648" s="43">
        <f ca="1">_xll.BInterpol('Base CDI'!$H$4:$H$28,'Base CDI'!$J$4:$J$29,S3648,"Cubic","Extrapolate=Linear","MultiX=Average","Skip=True","Sort=True")</f>
        <v>13.510871760201056</v>
      </c>
      <c r="U3648" s="43">
        <f ca="1">_xll.BInterpol('Base CDI'!$H$4:$H$28,'Base CDI'!$I$4:$I$29,S3648,"Cubic","Extrapolate=Linear","MultiX=Average","Skip=True","Sort=True")</f>
        <v>13.528396096331553</v>
      </c>
    </row>
    <row r="3649" spans="16:21" x14ac:dyDescent="0.25">
      <c r="P3649" s="10">
        <v>39819</v>
      </c>
      <c r="Q3649">
        <v>20.374870000000001</v>
      </c>
      <c r="S3649" s="42">
        <f t="shared" ca="1" si="62"/>
        <v>49669</v>
      </c>
      <c r="T3649" s="43">
        <f ca="1">_xll.BInterpol('Base CDI'!$H$4:$H$28,'Base CDI'!$J$4:$J$29,S3649,"Cubic","Extrapolate=Linear","MultiX=Average","Skip=True","Sort=True")</f>
        <v>13.510874578618031</v>
      </c>
      <c r="U3649" s="43">
        <f ca="1">_xll.BInterpol('Base CDI'!$H$4:$H$28,'Base CDI'!$I$4:$I$29,S3649,"Cubic","Extrapolate=Linear","MultiX=Average","Skip=True","Sort=True")</f>
        <v>13.528402186961408</v>
      </c>
    </row>
    <row r="3650" spans="16:21" x14ac:dyDescent="0.25">
      <c r="P3650" s="10">
        <v>39820</v>
      </c>
      <c r="Q3650">
        <v>20.385190000000001</v>
      </c>
      <c r="S3650" s="42">
        <f t="shared" ca="1" si="62"/>
        <v>49670</v>
      </c>
      <c r="T3650" s="43">
        <f ca="1">_xll.BInterpol('Base CDI'!$H$4:$H$28,'Base CDI'!$J$4:$J$29,S3650,"Cubic","Extrapolate=Linear","MultiX=Average","Skip=True","Sort=True")</f>
        <v>13.51087739862751</v>
      </c>
      <c r="U3650" s="43">
        <f ca="1">_xll.BInterpol('Base CDI'!$H$4:$H$28,'Base CDI'!$I$4:$I$29,S3650,"Cubic","Extrapolate=Linear","MultiX=Average","Skip=True","Sort=True")</f>
        <v>13.528408263116425</v>
      </c>
    </row>
    <row r="3651" spans="16:21" x14ac:dyDescent="0.25">
      <c r="P3651" s="10">
        <v>39821</v>
      </c>
      <c r="Q3651">
        <v>20.395510000000002</v>
      </c>
      <c r="S3651" s="42">
        <f t="shared" ca="1" si="62"/>
        <v>49671</v>
      </c>
      <c r="T3651" s="43">
        <f ca="1">_xll.BInterpol('Base CDI'!$H$4:$H$28,'Base CDI'!$J$4:$J$29,S3651,"Cubic","Extrapolate=Linear","MultiX=Average","Skip=True","Sort=True")</f>
        <v>13.510880220225228</v>
      </c>
      <c r="U3651" s="43">
        <f ca="1">_xll.BInterpol('Base CDI'!$H$4:$H$28,'Base CDI'!$I$4:$I$29,S3651,"Cubic","Extrapolate=Linear","MultiX=Average","Skip=True","Sort=True")</f>
        <v>13.528414324835412</v>
      </c>
    </row>
    <row r="3652" spans="16:21" x14ac:dyDescent="0.25">
      <c r="P3652" s="10">
        <v>39822</v>
      </c>
      <c r="Q3652">
        <v>20.405830000000002</v>
      </c>
      <c r="S3652" s="42">
        <f t="shared" ca="1" si="62"/>
        <v>49672</v>
      </c>
      <c r="T3652" s="43">
        <f ca="1">_xll.BInterpol('Base CDI'!$H$4:$H$28,'Base CDI'!$J$4:$J$29,S3652,"Cubic","Extrapolate=Linear","MultiX=Average","Skip=True","Sort=True")</f>
        <v>13.510883043406912</v>
      </c>
      <c r="U3652" s="43">
        <f ca="1">_xll.BInterpol('Base CDI'!$H$4:$H$28,'Base CDI'!$I$4:$I$29,S3652,"Cubic","Extrapolate=Linear","MultiX=Average","Skip=True","Sort=True")</f>
        <v>13.528420372157171</v>
      </c>
    </row>
    <row r="3653" spans="16:21" x14ac:dyDescent="0.25">
      <c r="P3653" s="10">
        <v>39825</v>
      </c>
      <c r="Q3653">
        <v>20.416170000000001</v>
      </c>
      <c r="S3653" s="42">
        <f t="shared" ca="1" si="62"/>
        <v>49673</v>
      </c>
      <c r="T3653" s="43">
        <f ca="1">_xll.BInterpol('Base CDI'!$H$4:$H$28,'Base CDI'!$J$4:$J$29,S3653,"Cubic","Extrapolate=Linear","MultiX=Average","Skip=True","Sort=True")</f>
        <v>13.510885868168293</v>
      </c>
      <c r="U3653" s="43">
        <f ca="1">_xll.BInterpol('Base CDI'!$H$4:$H$28,'Base CDI'!$I$4:$I$29,S3653,"Cubic","Extrapolate=Linear","MultiX=Average","Skip=True","Sort=True")</f>
        <v>13.528426405120513</v>
      </c>
    </row>
    <row r="3654" spans="16:21" x14ac:dyDescent="0.25">
      <c r="P3654" s="10">
        <v>39826</v>
      </c>
      <c r="Q3654">
        <v>20.426500000000001</v>
      </c>
      <c r="S3654" s="42">
        <f t="shared" ca="1" si="62"/>
        <v>49674</v>
      </c>
      <c r="T3654" s="43">
        <f ca="1">_xll.BInterpol('Base CDI'!$H$4:$H$28,'Base CDI'!$J$4:$J$29,S3654,"Cubic","Extrapolate=Linear","MultiX=Average","Skip=True","Sort=True")</f>
        <v>13.510888694505102</v>
      </c>
      <c r="U3654" s="43">
        <f ca="1">_xll.BInterpol('Base CDI'!$H$4:$H$28,'Base CDI'!$I$4:$I$29,S3654,"Cubic","Extrapolate=Linear","MultiX=Average","Skip=True","Sort=True")</f>
        <v>13.528432423764242</v>
      </c>
    </row>
    <row r="3655" spans="16:21" x14ac:dyDescent="0.25">
      <c r="P3655" s="10">
        <v>39827</v>
      </c>
      <c r="Q3655">
        <v>20.43684</v>
      </c>
      <c r="S3655" s="42">
        <f t="shared" ca="1" si="62"/>
        <v>49675</v>
      </c>
      <c r="T3655" s="43">
        <f ca="1">_xll.BInterpol('Base CDI'!$H$4:$H$28,'Base CDI'!$J$4:$J$29,S3655,"Cubic","Extrapolate=Linear","MultiX=Average","Skip=True","Sort=True")</f>
        <v>13.51089152241307</v>
      </c>
      <c r="U3655" s="43">
        <f ca="1">_xll.BInterpol('Base CDI'!$H$4:$H$28,'Base CDI'!$I$4:$I$29,S3655,"Cubic","Extrapolate=Linear","MultiX=Average","Skip=True","Sort=True")</f>
        <v>13.528438428127165</v>
      </c>
    </row>
    <row r="3656" spans="16:21" x14ac:dyDescent="0.25">
      <c r="P3656" s="10">
        <v>39828</v>
      </c>
      <c r="Q3656">
        <v>20.447179999999999</v>
      </c>
      <c r="S3656" s="42">
        <f t="shared" ca="1" si="62"/>
        <v>49676</v>
      </c>
      <c r="T3656" s="43">
        <f ca="1">_xll.BInterpol('Base CDI'!$H$4:$H$28,'Base CDI'!$J$4:$J$29,S3656,"Cubic","Extrapolate=Linear","MultiX=Average","Skip=True","Sort=True")</f>
        <v>13.510894351887927</v>
      </c>
      <c r="U3656" s="43">
        <f ca="1">_xll.BInterpol('Base CDI'!$H$4:$H$28,'Base CDI'!$I$4:$I$29,S3656,"Cubic","Extrapolate=Linear","MultiX=Average","Skip=True","Sort=True")</f>
        <v>13.528444418248091</v>
      </c>
    </row>
    <row r="3657" spans="16:21" x14ac:dyDescent="0.25">
      <c r="P3657" s="10">
        <v>39829</v>
      </c>
      <c r="Q3657">
        <v>20.457550000000001</v>
      </c>
      <c r="S3657" s="42">
        <f t="shared" ca="1" si="62"/>
        <v>49677</v>
      </c>
      <c r="T3657" s="43">
        <f ca="1">_xll.BInterpol('Base CDI'!$H$4:$H$28,'Base CDI'!$J$4:$J$29,S3657,"Cubic","Extrapolate=Linear","MultiX=Average","Skip=True","Sort=True")</f>
        <v>13.510897182925405</v>
      </c>
      <c r="U3657" s="43">
        <f ca="1">_xll.BInterpol('Base CDI'!$H$4:$H$28,'Base CDI'!$I$4:$I$29,S3657,"Cubic","Extrapolate=Linear","MultiX=Average","Skip=True","Sort=True")</f>
        <v>13.528450394165821</v>
      </c>
    </row>
    <row r="3658" spans="16:21" x14ac:dyDescent="0.25">
      <c r="P3658" s="10">
        <v>39832</v>
      </c>
      <c r="Q3658">
        <v>20.46791</v>
      </c>
      <c r="S3658" s="42">
        <f t="shared" ca="1" si="62"/>
        <v>49678</v>
      </c>
      <c r="T3658" s="43">
        <f ca="1">_xll.BInterpol('Base CDI'!$H$4:$H$28,'Base CDI'!$J$4:$J$29,S3658,"Cubic","Extrapolate=Linear","MultiX=Average","Skip=True","Sort=True")</f>
        <v>13.510900015521232</v>
      </c>
      <c r="U3658" s="43">
        <f ca="1">_xll.BInterpol('Base CDI'!$H$4:$H$28,'Base CDI'!$I$4:$I$29,S3658,"Cubic","Extrapolate=Linear","MultiX=Average","Skip=True","Sort=True")</f>
        <v>13.528456355919168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3">S3658+1</f>
        <v>49679</v>
      </c>
      <c r="T3659" s="43">
        <f ca="1">_xll.BInterpol('Base CDI'!$H$4:$H$28,'Base CDI'!$J$4:$J$29,S3659,"Cubic","Extrapolate=Linear","MultiX=Average","Skip=True","Sort=True")</f>
        <v>13.510902849671139</v>
      </c>
      <c r="U3659" s="43">
        <f ca="1">_xll.BInterpol('Base CDI'!$H$4:$H$28,'Base CDI'!$I$4:$I$29,S3659,"Cubic","Extrapolate=Linear","MultiX=Average","Skip=True","Sort=True")</f>
        <v>13.528462303546934</v>
      </c>
    </row>
    <row r="3660" spans="16:21" x14ac:dyDescent="0.25">
      <c r="P3660" s="10">
        <v>39834</v>
      </c>
      <c r="Q3660">
        <v>20.48837</v>
      </c>
      <c r="S3660" s="42">
        <f t="shared" ca="1" si="63"/>
        <v>49680</v>
      </c>
      <c r="T3660" s="43">
        <f ca="1">_xll.BInterpol('Base CDI'!$H$4:$H$28,'Base CDI'!$J$4:$J$29,S3660,"Cubic","Extrapolate=Linear","MultiX=Average","Skip=True","Sort=True")</f>
        <v>13.510905685370858</v>
      </c>
      <c r="U3660" s="43">
        <f ca="1">_xll.BInterpol('Base CDI'!$H$4:$H$28,'Base CDI'!$I$4:$I$29,S3660,"Cubic","Extrapolate=Linear","MultiX=Average","Skip=True","Sort=True")</f>
        <v>13.528468237087928</v>
      </c>
    </row>
    <row r="3661" spans="16:21" x14ac:dyDescent="0.25">
      <c r="P3661" s="10">
        <v>39835</v>
      </c>
      <c r="Q3661">
        <v>20.498740000000002</v>
      </c>
      <c r="S3661" s="42">
        <f t="shared" ca="1" si="63"/>
        <v>49681</v>
      </c>
      <c r="T3661" s="43">
        <f ca="1">_xll.BInterpol('Base CDI'!$H$4:$H$28,'Base CDI'!$J$4:$J$29,S3661,"Cubic","Extrapolate=Linear","MultiX=Average","Skip=True","Sort=True")</f>
        <v>13.51090852261612</v>
      </c>
      <c r="U3661" s="43">
        <f ca="1">_xll.BInterpol('Base CDI'!$H$4:$H$28,'Base CDI'!$I$4:$I$29,S3661,"Cubic","Extrapolate=Linear","MultiX=Average","Skip=True","Sort=True")</f>
        <v>13.528474156580955</v>
      </c>
    </row>
    <row r="3662" spans="16:21" x14ac:dyDescent="0.25">
      <c r="P3662" s="10">
        <v>39836</v>
      </c>
      <c r="Q3662">
        <v>20.508410000000001</v>
      </c>
      <c r="S3662" s="42">
        <f t="shared" ca="1" si="63"/>
        <v>49682</v>
      </c>
      <c r="T3662" s="43">
        <f ca="1">_xll.BInterpol('Base CDI'!$H$4:$H$28,'Base CDI'!$J$4:$J$29,S3662,"Cubic","Extrapolate=Linear","MultiX=Average","Skip=True","Sort=True")</f>
        <v>13.510911361402654</v>
      </c>
      <c r="U3662" s="43">
        <f ca="1">_xll.BInterpol('Base CDI'!$H$4:$H$28,'Base CDI'!$I$4:$I$29,S3662,"Cubic","Extrapolate=Linear","MultiX=Average","Skip=True","Sort=True")</f>
        <v>13.528480062064821</v>
      </c>
    </row>
    <row r="3663" spans="16:21" x14ac:dyDescent="0.25">
      <c r="P3663" s="10">
        <v>39839</v>
      </c>
      <c r="Q3663">
        <v>20.518070000000002</v>
      </c>
      <c r="S3663" s="42">
        <f t="shared" ca="1" si="63"/>
        <v>49683</v>
      </c>
      <c r="T3663" s="43">
        <f ca="1">_xll.BInterpol('Base CDI'!$H$4:$H$28,'Base CDI'!$J$4:$J$29,S3663,"Cubic","Extrapolate=Linear","MultiX=Average","Skip=True","Sort=True")</f>
        <v>13.510914201726189</v>
      </c>
      <c r="U3663" s="43">
        <f ca="1">_xll.BInterpol('Base CDI'!$H$4:$H$28,'Base CDI'!$I$4:$I$29,S3663,"Cubic","Extrapolate=Linear","MultiX=Average","Skip=True","Sort=True")</f>
        <v>13.528485953578336</v>
      </c>
    </row>
    <row r="3664" spans="16:21" x14ac:dyDescent="0.25">
      <c r="P3664" s="10">
        <v>39840</v>
      </c>
      <c r="Q3664">
        <v>20.527750000000001</v>
      </c>
      <c r="S3664" s="42">
        <f t="shared" ca="1" si="63"/>
        <v>49684</v>
      </c>
      <c r="T3664" s="43">
        <f ca="1">_xll.BInterpol('Base CDI'!$H$4:$H$28,'Base CDI'!$J$4:$J$29,S3664,"Cubic","Extrapolate=Linear","MultiX=Average","Skip=True","Sort=True")</f>
        <v>13.510917043582459</v>
      </c>
      <c r="U3664" s="43">
        <f ca="1">_xll.BInterpol('Base CDI'!$H$4:$H$28,'Base CDI'!$I$4:$I$29,S3664,"Cubic","Extrapolate=Linear","MultiX=Average","Skip=True","Sort=True")</f>
        <v>13.528491831160302</v>
      </c>
    </row>
    <row r="3665" spans="16:21" x14ac:dyDescent="0.25">
      <c r="P3665" s="10">
        <v>39841</v>
      </c>
      <c r="Q3665">
        <v>20.53744</v>
      </c>
      <c r="S3665" s="42">
        <f t="shared" ca="1" si="63"/>
        <v>49685</v>
      </c>
      <c r="T3665" s="43">
        <f ca="1">_xll.BInterpol('Base CDI'!$H$4:$H$28,'Base CDI'!$J$4:$J$29,S3665,"Cubic","Extrapolate=Linear","MultiX=Average","Skip=True","Sort=True")</f>
        <v>13.510919886967192</v>
      </c>
      <c r="U3665" s="43">
        <f ca="1">_xll.BInterpol('Base CDI'!$H$4:$H$28,'Base CDI'!$I$4:$I$29,S3665,"Cubic","Extrapolate=Linear","MultiX=Average","Skip=True","Sort=True")</f>
        <v>13.528497694849529</v>
      </c>
    </row>
    <row r="3666" spans="16:21" x14ac:dyDescent="0.25">
      <c r="P3666" s="10">
        <v>39842</v>
      </c>
      <c r="Q3666">
        <v>20.54712</v>
      </c>
      <c r="S3666" s="42">
        <f t="shared" ca="1" si="63"/>
        <v>49686</v>
      </c>
      <c r="T3666" s="43">
        <f ca="1">_xll.BInterpol('Base CDI'!$H$4:$H$28,'Base CDI'!$J$4:$J$29,S3666,"Cubic","Extrapolate=Linear","MultiX=Average","Skip=True","Sort=True")</f>
        <v>13.510922731876121</v>
      </c>
      <c r="U3666" s="43">
        <f ca="1">_xll.BInterpol('Base CDI'!$H$4:$H$28,'Base CDI'!$I$4:$I$29,S3666,"Cubic","Extrapolate=Linear","MultiX=Average","Skip=True","Sort=True")</f>
        <v>13.528503544684822</v>
      </c>
    </row>
    <row r="3667" spans="16:21" x14ac:dyDescent="0.25">
      <c r="P3667" s="10">
        <v>39843</v>
      </c>
      <c r="Q3667">
        <v>20.556819999999998</v>
      </c>
      <c r="S3667" s="42">
        <f t="shared" ca="1" si="63"/>
        <v>49687</v>
      </c>
      <c r="T3667" s="43">
        <f ca="1">_xll.BInterpol('Base CDI'!$H$4:$H$28,'Base CDI'!$J$4:$J$29,S3667,"Cubic","Extrapolate=Linear","MultiX=Average","Skip=True","Sort=True")</f>
        <v>13.510925578304976</v>
      </c>
      <c r="U3667" s="43">
        <f ca="1">_xll.BInterpol('Base CDI'!$H$4:$H$28,'Base CDI'!$I$4:$I$29,S3667,"Cubic","Extrapolate=Linear","MultiX=Average","Skip=True","Sort=True")</f>
        <v>13.528509380704987</v>
      </c>
    </row>
    <row r="3668" spans="16:21" x14ac:dyDescent="0.25">
      <c r="P3668" s="10">
        <v>39846</v>
      </c>
      <c r="Q3668">
        <v>20.566510000000001</v>
      </c>
      <c r="S3668" s="42">
        <f t="shared" ca="1" si="63"/>
        <v>49688</v>
      </c>
      <c r="T3668" s="43">
        <f ca="1">_xll.BInterpol('Base CDI'!$H$4:$H$28,'Base CDI'!$J$4:$J$29,S3668,"Cubic","Extrapolate=Linear","MultiX=Average","Skip=True","Sort=True")</f>
        <v>13.510928426249485</v>
      </c>
      <c r="U3668" s="43">
        <f ca="1">_xll.BInterpol('Base CDI'!$H$4:$H$28,'Base CDI'!$I$4:$I$29,S3668,"Cubic","Extrapolate=Linear","MultiX=Average","Skip=True","Sort=True")</f>
        <v>13.528515202948832</v>
      </c>
    </row>
    <row r="3669" spans="16:21" x14ac:dyDescent="0.25">
      <c r="P3669" s="10">
        <v>39847</v>
      </c>
      <c r="Q3669">
        <v>20.576219999999999</v>
      </c>
      <c r="S3669" s="42">
        <f t="shared" ca="1" si="63"/>
        <v>49689</v>
      </c>
      <c r="T3669" s="43">
        <f ca="1">_xll.BInterpol('Base CDI'!$H$4:$H$28,'Base CDI'!$J$4:$J$29,S3669,"Cubic","Extrapolate=Linear","MultiX=Average","Skip=True","Sort=True")</f>
        <v>13.510931275705381</v>
      </c>
      <c r="U3669" s="43">
        <f ca="1">_xll.BInterpol('Base CDI'!$H$4:$H$28,'Base CDI'!$I$4:$I$29,S3669,"Cubic","Extrapolate=Linear","MultiX=Average","Skip=True","Sort=True")</f>
        <v>13.528521011455164</v>
      </c>
    </row>
    <row r="3670" spans="16:21" x14ac:dyDescent="0.25">
      <c r="P3670" s="10">
        <v>39848</v>
      </c>
      <c r="Q3670">
        <v>20.585920000000002</v>
      </c>
      <c r="S3670" s="42">
        <f t="shared" ca="1" si="63"/>
        <v>49690</v>
      </c>
      <c r="T3670" s="43">
        <f ca="1">_xll.BInterpol('Base CDI'!$H$4:$H$28,'Base CDI'!$J$4:$J$29,S3670,"Cubic","Extrapolate=Linear","MultiX=Average","Skip=True","Sort=True")</f>
        <v>13.510934126668394</v>
      </c>
      <c r="U3670" s="43">
        <f ca="1">_xll.BInterpol('Base CDI'!$H$4:$H$28,'Base CDI'!$I$4:$I$29,S3670,"Cubic","Extrapolate=Linear","MultiX=Average","Skip=True","Sort=True")</f>
        <v>13.528526806262786</v>
      </c>
    </row>
    <row r="3671" spans="16:21" x14ac:dyDescent="0.25">
      <c r="P3671" s="10">
        <v>39849</v>
      </c>
      <c r="Q3671">
        <v>20.59564</v>
      </c>
      <c r="S3671" s="42">
        <f t="shared" ca="1" si="63"/>
        <v>49691</v>
      </c>
      <c r="T3671" s="43">
        <f ca="1">_xll.BInterpol('Base CDI'!$H$4:$H$28,'Base CDI'!$J$4:$J$29,S3671,"Cubic","Extrapolate=Linear","MultiX=Average","Skip=True","Sort=True")</f>
        <v>13.510936979134254</v>
      </c>
      <c r="U3671" s="43">
        <f ca="1">_xll.BInterpol('Base CDI'!$H$4:$H$28,'Base CDI'!$I$4:$I$29,S3671,"Cubic","Extrapolate=Linear","MultiX=Average","Skip=True","Sort=True")</f>
        <v>13.528532587410508</v>
      </c>
    </row>
    <row r="3672" spans="16:21" x14ac:dyDescent="0.25">
      <c r="P3672" s="10">
        <v>39850</v>
      </c>
      <c r="Q3672">
        <v>20.605370000000001</v>
      </c>
      <c r="S3672" s="42">
        <f t="shared" ca="1" si="63"/>
        <v>49692</v>
      </c>
      <c r="T3672" s="43">
        <f ca="1">_xll.BInterpol('Base CDI'!$H$4:$H$28,'Base CDI'!$J$4:$J$29,S3672,"Cubic","Extrapolate=Linear","MultiX=Average","Skip=True","Sort=True")</f>
        <v>13.510939833098691</v>
      </c>
      <c r="U3672" s="43">
        <f ca="1">_xll.BInterpol('Base CDI'!$H$4:$H$28,'Base CDI'!$I$4:$I$29,S3672,"Cubic","Extrapolate=Linear","MultiX=Average","Skip=True","Sort=True")</f>
        <v>13.528538354937137</v>
      </c>
    </row>
    <row r="3673" spans="16:21" x14ac:dyDescent="0.25">
      <c r="P3673" s="10">
        <v>39853</v>
      </c>
      <c r="Q3673">
        <v>20.615089999999999</v>
      </c>
      <c r="S3673" s="42">
        <f t="shared" ca="1" si="63"/>
        <v>49693</v>
      </c>
      <c r="T3673" s="43">
        <f ca="1">_xll.BInterpol('Base CDI'!$H$4:$H$28,'Base CDI'!$J$4:$J$29,S3673,"Cubic","Extrapolate=Linear","MultiX=Average","Skip=True","Sort=True")</f>
        <v>13.510942688557439</v>
      </c>
      <c r="U3673" s="43">
        <f ca="1">_xll.BInterpol('Base CDI'!$H$4:$H$28,'Base CDI'!$I$4:$I$29,S3673,"Cubic","Extrapolate=Linear","MultiX=Average","Skip=True","Sort=True")</f>
        <v>13.528544108881476</v>
      </c>
    </row>
    <row r="3674" spans="16:21" x14ac:dyDescent="0.25">
      <c r="P3674" s="10">
        <v>39854</v>
      </c>
      <c r="Q3674">
        <v>20.62482</v>
      </c>
      <c r="S3674" s="42">
        <f t="shared" ca="1" si="63"/>
        <v>49694</v>
      </c>
      <c r="T3674" s="43">
        <f ca="1">_xll.BInterpol('Base CDI'!$H$4:$H$28,'Base CDI'!$J$4:$J$29,S3674,"Cubic","Extrapolate=Linear","MultiX=Average","Skip=True","Sort=True")</f>
        <v>13.510945545506223</v>
      </c>
      <c r="U3674" s="43">
        <f ca="1">_xll.BInterpol('Base CDI'!$H$4:$H$28,'Base CDI'!$I$4:$I$29,S3674,"Cubic","Extrapolate=Linear","MultiX=Average","Skip=True","Sort=True")</f>
        <v>13.528549849282335</v>
      </c>
    </row>
    <row r="3675" spans="16:21" x14ac:dyDescent="0.25">
      <c r="P3675" s="10">
        <v>39855</v>
      </c>
      <c r="Q3675">
        <v>20.634550000000001</v>
      </c>
      <c r="S3675" s="42">
        <f t="shared" ca="1" si="63"/>
        <v>49695</v>
      </c>
      <c r="T3675" s="43">
        <f ca="1">_xll.BInterpol('Base CDI'!$H$4:$H$28,'Base CDI'!$J$4:$J$29,S3675,"Cubic","Extrapolate=Linear","MultiX=Average","Skip=True","Sort=True")</f>
        <v>13.510948403940779</v>
      </c>
      <c r="U3675" s="43">
        <f ca="1">_xll.BInterpol('Base CDI'!$H$4:$H$28,'Base CDI'!$I$4:$I$29,S3675,"Cubic","Extrapolate=Linear","MultiX=Average","Skip=True","Sort=True")</f>
        <v>13.528555576178517</v>
      </c>
    </row>
    <row r="3676" spans="16:21" x14ac:dyDescent="0.25">
      <c r="P3676" s="10">
        <v>39856</v>
      </c>
      <c r="Q3676">
        <v>20.644290000000002</v>
      </c>
      <c r="S3676" s="42">
        <f t="shared" ca="1" si="63"/>
        <v>49696</v>
      </c>
      <c r="T3676" s="43">
        <f ca="1">_xll.BInterpol('Base CDI'!$H$4:$H$28,'Base CDI'!$J$4:$J$29,S3676,"Cubic","Extrapolate=Linear","MultiX=Average","Skip=True","Sort=True")</f>
        <v>13.510951263856834</v>
      </c>
      <c r="U3676" s="43">
        <f ca="1">_xll.BInterpol('Base CDI'!$H$4:$H$28,'Base CDI'!$I$4:$I$29,S3676,"Cubic","Extrapolate=Linear","MultiX=Average","Skip=True","Sort=True")</f>
        <v>13.528561289608833</v>
      </c>
    </row>
    <row r="3677" spans="16:21" x14ac:dyDescent="0.25">
      <c r="P3677" s="10">
        <v>39857</v>
      </c>
      <c r="Q3677">
        <v>20.654029999999999</v>
      </c>
      <c r="S3677" s="42">
        <f t="shared" ca="1" si="63"/>
        <v>49697</v>
      </c>
      <c r="T3677" s="43">
        <f ca="1">_xll.BInterpol('Base CDI'!$H$4:$H$28,'Base CDI'!$J$4:$J$29,S3677,"Cubic","Extrapolate=Linear","MultiX=Average","Skip=True","Sort=True")</f>
        <v>13.51095412525012</v>
      </c>
      <c r="U3677" s="43">
        <f ca="1">_xll.BInterpol('Base CDI'!$H$4:$H$28,'Base CDI'!$I$4:$I$29,S3677,"Cubic","Extrapolate=Linear","MultiX=Average","Skip=True","Sort=True")</f>
        <v>13.528566989612086</v>
      </c>
    </row>
    <row r="3678" spans="16:21" x14ac:dyDescent="0.25">
      <c r="P3678" s="10">
        <v>39860</v>
      </c>
      <c r="Q3678">
        <v>20.663779999999999</v>
      </c>
      <c r="S3678" s="42">
        <f t="shared" ca="1" si="63"/>
        <v>49698</v>
      </c>
      <c r="T3678" s="43">
        <f ca="1">_xll.BInterpol('Base CDI'!$H$4:$H$28,'Base CDI'!$J$4:$J$29,S3678,"Cubic","Extrapolate=Linear","MultiX=Average","Skip=True","Sort=True")</f>
        <v>13.510956988116366</v>
      </c>
      <c r="U3678" s="43">
        <f ca="1">_xll.BInterpol('Base CDI'!$H$4:$H$28,'Base CDI'!$I$4:$I$29,S3678,"Cubic","Extrapolate=Linear","MultiX=Average","Skip=True","Sort=True")</f>
        <v>13.528572676227084</v>
      </c>
    </row>
    <row r="3679" spans="16:21" x14ac:dyDescent="0.25">
      <c r="P3679" s="10">
        <v>39861</v>
      </c>
      <c r="Q3679">
        <v>20.67353</v>
      </c>
      <c r="S3679" s="42">
        <f t="shared" ca="1" si="63"/>
        <v>49699</v>
      </c>
      <c r="T3679" s="43">
        <f ca="1">_xll.BInterpol('Base CDI'!$H$4:$H$28,'Base CDI'!$J$4:$J$29,S3679,"Cubic","Extrapolate=Linear","MultiX=Average","Skip=True","Sort=True")</f>
        <v>13.510959852451304</v>
      </c>
      <c r="U3679" s="43">
        <f ca="1">_xll.BInterpol('Base CDI'!$H$4:$H$28,'Base CDI'!$I$4:$I$29,S3679,"Cubic","Extrapolate=Linear","MultiX=Average","Skip=True","Sort=True")</f>
        <v>13.528578349492633</v>
      </c>
    </row>
    <row r="3680" spans="16:21" x14ac:dyDescent="0.25">
      <c r="P3680" s="10">
        <v>39862</v>
      </c>
      <c r="Q3680">
        <v>20.68328</v>
      </c>
      <c r="S3680" s="42">
        <f t="shared" ca="1" si="63"/>
        <v>49700</v>
      </c>
      <c r="T3680" s="43">
        <f ca="1">_xll.BInterpol('Base CDI'!$H$4:$H$28,'Base CDI'!$J$4:$J$29,S3680,"Cubic","Extrapolate=Linear","MultiX=Average","Skip=True","Sort=True")</f>
        <v>13.510962718250665</v>
      </c>
      <c r="U3680" s="43">
        <f ca="1">_xll.BInterpol('Base CDI'!$H$4:$H$28,'Base CDI'!$I$4:$I$29,S3680,"Cubic","Extrapolate=Linear","MultiX=Average","Skip=True","Sort=True")</f>
        <v>13.52858400944754</v>
      </c>
    </row>
    <row r="3681" spans="16:21" x14ac:dyDescent="0.25">
      <c r="P3681" s="10">
        <v>39863</v>
      </c>
      <c r="Q3681">
        <v>20.69304</v>
      </c>
      <c r="S3681" s="42">
        <f t="shared" ca="1" si="63"/>
        <v>49701</v>
      </c>
      <c r="T3681" s="43">
        <f ca="1">_xll.BInterpol('Base CDI'!$H$4:$H$28,'Base CDI'!$J$4:$J$29,S3681,"Cubic","Extrapolate=Linear","MultiX=Average","Skip=True","Sort=True")</f>
        <v>13.51096558551018</v>
      </c>
      <c r="U3681" s="43">
        <f ca="1">_xll.BInterpol('Base CDI'!$H$4:$H$28,'Base CDI'!$I$4:$I$29,S3681,"Cubic","Extrapolate=Linear","MultiX=Average","Skip=True","Sort=True")</f>
        <v>13.528589656130611</v>
      </c>
    </row>
    <row r="3682" spans="16:21" x14ac:dyDescent="0.25">
      <c r="P3682" s="10">
        <v>39864</v>
      </c>
      <c r="Q3682">
        <v>20.7028</v>
      </c>
      <c r="S3682" s="42">
        <f t="shared" ca="1" si="63"/>
        <v>49702</v>
      </c>
      <c r="T3682" s="43">
        <f ca="1">_xll.BInterpol('Base CDI'!$H$4:$H$28,'Base CDI'!$J$4:$J$29,S3682,"Cubic","Extrapolate=Linear","MultiX=Average","Skip=True","Sort=True")</f>
        <v>13.510968454225576</v>
      </c>
      <c r="U3682" s="43">
        <f ca="1">_xll.BInterpol('Base CDI'!$H$4:$H$28,'Base CDI'!$I$4:$I$29,S3682,"Cubic","Extrapolate=Linear","MultiX=Average","Skip=True","Sort=True")</f>
        <v>13.528595289580652</v>
      </c>
    </row>
    <row r="3683" spans="16:21" x14ac:dyDescent="0.25">
      <c r="P3683" s="10">
        <v>39869</v>
      </c>
      <c r="Q3683">
        <v>20.712569999999999</v>
      </c>
      <c r="S3683" s="42">
        <f t="shared" ca="1" si="63"/>
        <v>49703</v>
      </c>
      <c r="T3683" s="43">
        <f ca="1">_xll.BInterpol('Base CDI'!$H$4:$H$28,'Base CDI'!$J$4:$J$29,S3683,"Cubic","Extrapolate=Linear","MultiX=Average","Skip=True","Sort=True")</f>
        <v>13.510971324392587</v>
      </c>
      <c r="U3683" s="43">
        <f ca="1">_xll.BInterpol('Base CDI'!$H$4:$H$28,'Base CDI'!$I$4:$I$29,S3683,"Cubic","Extrapolate=Linear","MultiX=Average","Skip=True","Sort=True")</f>
        <v>13.528600909836472</v>
      </c>
    </row>
    <row r="3684" spans="16:21" x14ac:dyDescent="0.25">
      <c r="P3684" s="10">
        <v>39870</v>
      </c>
      <c r="Q3684">
        <v>20.722339999999999</v>
      </c>
      <c r="S3684" s="42">
        <f t="shared" ca="1" si="63"/>
        <v>49704</v>
      </c>
      <c r="T3684" s="43">
        <f ca="1">_xll.BInterpol('Base CDI'!$H$4:$H$28,'Base CDI'!$J$4:$J$29,S3684,"Cubic","Extrapolate=Linear","MultiX=Average","Skip=True","Sort=True")</f>
        <v>13.510974196006941</v>
      </c>
      <c r="U3684" s="43">
        <f ca="1">_xll.BInterpol('Base CDI'!$H$4:$H$28,'Base CDI'!$I$4:$I$29,S3684,"Cubic","Extrapolate=Linear","MultiX=Average","Skip=True","Sort=True")</f>
        <v>13.528606516936875</v>
      </c>
    </row>
    <row r="3685" spans="16:21" x14ac:dyDescent="0.25">
      <c r="P3685" s="10">
        <v>39871</v>
      </c>
      <c r="Q3685">
        <v>20.732109999999999</v>
      </c>
      <c r="S3685" s="42">
        <f t="shared" ca="1" si="63"/>
        <v>49705</v>
      </c>
      <c r="T3685" s="43">
        <f ca="1">_xll.BInterpol('Base CDI'!$H$4:$H$28,'Base CDI'!$J$4:$J$29,S3685,"Cubic","Extrapolate=Linear","MultiX=Average","Skip=True","Sort=True")</f>
        <v>13.510977069064372</v>
      </c>
      <c r="U3685" s="43">
        <f ca="1">_xll.BInterpol('Base CDI'!$H$4:$H$28,'Base CDI'!$I$4:$I$29,S3685,"Cubic","Extrapolate=Linear","MultiX=Average","Skip=True","Sort=True")</f>
        <v>13.528612110920669</v>
      </c>
    </row>
    <row r="3686" spans="16:21" x14ac:dyDescent="0.25">
      <c r="P3686" s="10">
        <v>39874</v>
      </c>
      <c r="Q3686">
        <v>20.741879999999998</v>
      </c>
      <c r="S3686" s="42">
        <f t="shared" ca="1" si="63"/>
        <v>49706</v>
      </c>
      <c r="T3686" s="43">
        <f ca="1">_xll.BInterpol('Base CDI'!$H$4:$H$28,'Base CDI'!$J$4:$J$29,S3686,"Cubic","Extrapolate=Linear","MultiX=Average","Skip=True","Sort=True")</f>
        <v>13.510979943560608</v>
      </c>
      <c r="U3686" s="43">
        <f ca="1">_xll.BInterpol('Base CDI'!$H$4:$H$28,'Base CDI'!$I$4:$I$29,S3686,"Cubic","Extrapolate=Linear","MultiX=Average","Skip=True","Sort=True")</f>
        <v>13.528617691826661</v>
      </c>
    </row>
    <row r="3687" spans="16:21" x14ac:dyDescent="0.25">
      <c r="P3687" s="10">
        <v>39875</v>
      </c>
      <c r="Q3687">
        <v>20.751660000000001</v>
      </c>
      <c r="S3687" s="42">
        <f t="shared" ca="1" si="63"/>
        <v>49707</v>
      </c>
      <c r="T3687" s="43">
        <f ca="1">_xll.BInterpol('Base CDI'!$H$4:$H$28,'Base CDI'!$J$4:$J$29,S3687,"Cubic","Extrapolate=Linear","MultiX=Average","Skip=True","Sort=True")</f>
        <v>13.51098281949138</v>
      </c>
      <c r="U3687" s="43">
        <f ca="1">_xll.BInterpol('Base CDI'!$H$4:$H$28,'Base CDI'!$I$4:$I$29,S3687,"Cubic","Extrapolate=Linear","MultiX=Average","Skip=True","Sort=True")</f>
        <v>13.528623259693655</v>
      </c>
    </row>
    <row r="3688" spans="16:21" x14ac:dyDescent="0.25">
      <c r="P3688" s="10">
        <v>39876</v>
      </c>
      <c r="Q3688">
        <v>20.76145</v>
      </c>
      <c r="S3688" s="42">
        <f t="shared" ca="1" si="63"/>
        <v>49708</v>
      </c>
      <c r="T3688" s="43">
        <f ca="1">_xll.BInterpol('Base CDI'!$H$4:$H$28,'Base CDI'!$J$4:$J$29,S3688,"Cubic","Extrapolate=Linear","MultiX=Average","Skip=True","Sort=True")</f>
        <v>13.510985696852419</v>
      </c>
      <c r="U3688" s="43">
        <f ca="1">_xll.BInterpol('Base CDI'!$H$4:$H$28,'Base CDI'!$I$4:$I$29,S3688,"Cubic","Extrapolate=Linear","MultiX=Average","Skip=True","Sort=True")</f>
        <v>13.528628814560459</v>
      </c>
    </row>
    <row r="3689" spans="16:21" x14ac:dyDescent="0.25">
      <c r="P3689" s="10">
        <v>39877</v>
      </c>
      <c r="Q3689">
        <v>20.771239999999999</v>
      </c>
      <c r="S3689" s="42">
        <f t="shared" ca="1" si="63"/>
        <v>49709</v>
      </c>
      <c r="T3689" s="43">
        <f ca="1">_xll.BInterpol('Base CDI'!$H$4:$H$28,'Base CDI'!$J$4:$J$29,S3689,"Cubic","Extrapolate=Linear","MultiX=Average","Skip=True","Sort=True")</f>
        <v>13.510988575639455</v>
      </c>
      <c r="U3689" s="43">
        <f ca="1">_xll.BInterpol('Base CDI'!$H$4:$H$28,'Base CDI'!$I$4:$I$29,S3689,"Cubic","Extrapolate=Linear","MultiX=Average","Skip=True","Sort=True")</f>
        <v>13.528634356465879</v>
      </c>
    </row>
    <row r="3690" spans="16:21" x14ac:dyDescent="0.25">
      <c r="P3690" s="10">
        <v>39878</v>
      </c>
      <c r="Q3690">
        <v>20.781040000000001</v>
      </c>
      <c r="S3690" s="42">
        <f t="shared" ca="1" si="63"/>
        <v>49710</v>
      </c>
      <c r="T3690" s="43">
        <f ca="1">_xll.BInterpol('Base CDI'!$H$4:$H$28,'Base CDI'!$J$4:$J$29,S3690,"Cubic","Extrapolate=Linear","MultiX=Average","Skip=True","Sort=True")</f>
        <v>13.510991455848218</v>
      </c>
      <c r="U3690" s="43">
        <f ca="1">_xll.BInterpol('Base CDI'!$H$4:$H$28,'Base CDI'!$I$4:$I$29,S3690,"Cubic","Extrapolate=Linear","MultiX=Average","Skip=True","Sort=True")</f>
        <v>13.528639885448724</v>
      </c>
    </row>
    <row r="3691" spans="16:21" x14ac:dyDescent="0.25">
      <c r="P3691" s="10">
        <v>39881</v>
      </c>
      <c r="Q3691">
        <v>20.790839999999999</v>
      </c>
      <c r="S3691" s="42">
        <f t="shared" ca="1" si="63"/>
        <v>49711</v>
      </c>
      <c r="T3691" s="43">
        <f ca="1">_xll.BInterpol('Base CDI'!$H$4:$H$28,'Base CDI'!$J$4:$J$29,S3691,"Cubic","Extrapolate=Linear","MultiX=Average","Skip=True","Sort=True")</f>
        <v>13.510994337474441</v>
      </c>
      <c r="U3691" s="43">
        <f ca="1">_xll.BInterpol('Base CDI'!$H$4:$H$28,'Base CDI'!$I$4:$I$29,S3691,"Cubic","Extrapolate=Linear","MultiX=Average","Skip=True","Sort=True")</f>
        <v>13.528645401547797</v>
      </c>
    </row>
    <row r="3692" spans="16:21" x14ac:dyDescent="0.25">
      <c r="P3692" s="10">
        <v>39882</v>
      </c>
      <c r="Q3692">
        <v>20.800650000000001</v>
      </c>
      <c r="S3692" s="42">
        <f t="shared" ca="1" si="63"/>
        <v>49712</v>
      </c>
      <c r="T3692" s="43">
        <f ca="1">_xll.BInterpol('Base CDI'!$H$4:$H$28,'Base CDI'!$J$4:$J$29,S3692,"Cubic","Extrapolate=Linear","MultiX=Average","Skip=True","Sort=True")</f>
        <v>13.510997220513852</v>
      </c>
      <c r="U3692" s="43">
        <f ca="1">_xll.BInterpol('Base CDI'!$H$4:$H$28,'Base CDI'!$I$4:$I$29,S3692,"Cubic","Extrapolate=Linear","MultiX=Average","Skip=True","Sort=True")</f>
        <v>13.528650904801907</v>
      </c>
    </row>
    <row r="3693" spans="16:21" x14ac:dyDescent="0.25">
      <c r="P3693" s="10">
        <v>39883</v>
      </c>
      <c r="Q3693">
        <v>20.810459999999999</v>
      </c>
      <c r="S3693" s="42">
        <f t="shared" ca="1" si="63"/>
        <v>49713</v>
      </c>
      <c r="T3693" s="43">
        <f ca="1">_xll.BInterpol('Base CDI'!$H$4:$H$28,'Base CDI'!$J$4:$J$29,S3693,"Cubic","Extrapolate=Linear","MultiX=Average","Skip=True","Sort=True")</f>
        <v>13.511000104962182</v>
      </c>
      <c r="U3693" s="43">
        <f ca="1">_xll.BInterpol('Base CDI'!$H$4:$H$28,'Base CDI'!$I$4:$I$29,S3693,"Cubic","Extrapolate=Linear","MultiX=Average","Skip=True","Sort=True")</f>
        <v>13.528656395249861</v>
      </c>
    </row>
    <row r="3694" spans="16:21" x14ac:dyDescent="0.25">
      <c r="P3694" s="10">
        <v>39884</v>
      </c>
      <c r="Q3694">
        <v>20.820260000000001</v>
      </c>
      <c r="S3694" s="42">
        <f t="shared" ca="1" si="63"/>
        <v>49714</v>
      </c>
      <c r="T3694" s="43">
        <f ca="1">_xll.BInterpol('Base CDI'!$H$4:$H$28,'Base CDI'!$J$4:$J$29,S3694,"Cubic","Extrapolate=Linear","MultiX=Average","Skip=True","Sort=True")</f>
        <v>13.511002990815163</v>
      </c>
      <c r="U3694" s="43">
        <f ca="1">_xll.BInterpol('Base CDI'!$H$4:$H$28,'Base CDI'!$I$4:$I$29,S3694,"Cubic","Extrapolate=Linear","MultiX=Average","Skip=True","Sort=True")</f>
        <v>13.528661872930462</v>
      </c>
    </row>
    <row r="3695" spans="16:21" x14ac:dyDescent="0.25">
      <c r="P3695" s="10">
        <v>39885</v>
      </c>
      <c r="Q3695">
        <v>20.828980000000001</v>
      </c>
      <c r="S3695" s="42">
        <f t="shared" ca="1" si="63"/>
        <v>49715</v>
      </c>
      <c r="T3695" s="43">
        <f ca="1">_xll.BInterpol('Base CDI'!$H$4:$H$28,'Base CDI'!$J$4:$J$29,S3695,"Cubic","Extrapolate=Linear","MultiX=Average","Skip=True","Sort=True")</f>
        <v>13.511005878068524</v>
      </c>
      <c r="U3695" s="43">
        <f ca="1">_xll.BInterpol('Base CDI'!$H$4:$H$28,'Base CDI'!$I$4:$I$29,S3695,"Cubic","Extrapolate=Linear","MultiX=Average","Skip=True","Sort=True")</f>
        <v>13.528667337882521</v>
      </c>
    </row>
    <row r="3696" spans="16:21" x14ac:dyDescent="0.25">
      <c r="P3696" s="10">
        <v>39888</v>
      </c>
      <c r="Q3696">
        <v>20.837700000000002</v>
      </c>
      <c r="S3696" s="42">
        <f t="shared" ca="1" si="63"/>
        <v>49716</v>
      </c>
      <c r="T3696" s="43">
        <f ca="1">_xll.BInterpol('Base CDI'!$H$4:$H$28,'Base CDI'!$J$4:$J$29,S3696,"Cubic","Extrapolate=Linear","MultiX=Average","Skip=True","Sort=True")</f>
        <v>13.511008766717994</v>
      </c>
      <c r="U3696" s="43">
        <f ca="1">_xll.BInterpol('Base CDI'!$H$4:$H$28,'Base CDI'!$I$4:$I$29,S3696,"Cubic","Extrapolate=Linear","MultiX=Average","Skip=True","Sort=True")</f>
        <v>13.52867279014484</v>
      </c>
    </row>
    <row r="3697" spans="16:21" x14ac:dyDescent="0.25">
      <c r="P3697" s="10">
        <v>39889</v>
      </c>
      <c r="Q3697">
        <v>20.846360000000001</v>
      </c>
      <c r="S3697" s="42">
        <f t="shared" ca="1" si="63"/>
        <v>49717</v>
      </c>
      <c r="T3697" s="43">
        <f ca="1">_xll.BInterpol('Base CDI'!$H$4:$H$28,'Base CDI'!$J$4:$J$29,S3697,"Cubic","Extrapolate=Linear","MultiX=Average","Skip=True","Sort=True")</f>
        <v>13.511011656759308</v>
      </c>
      <c r="U3697" s="43">
        <f ca="1">_xll.BInterpol('Base CDI'!$H$4:$H$28,'Base CDI'!$I$4:$I$29,S3697,"Cubic","Extrapolate=Linear","MultiX=Average","Skip=True","Sort=True")</f>
        <v>13.528678229756229</v>
      </c>
    </row>
    <row r="3698" spans="16:21" x14ac:dyDescent="0.25">
      <c r="P3698" s="10">
        <v>39890</v>
      </c>
      <c r="Q3698">
        <v>20.85501</v>
      </c>
      <c r="S3698" s="42">
        <f t="shared" ca="1" si="63"/>
        <v>49718</v>
      </c>
      <c r="T3698" s="43">
        <f ca="1">_xll.BInterpol('Base CDI'!$H$4:$H$28,'Base CDI'!$J$4:$J$29,S3698,"Cubic","Extrapolate=Linear","MultiX=Average","Skip=True","Sort=True")</f>
        <v>13.511014548188193</v>
      </c>
      <c r="U3698" s="43">
        <f ca="1">_xll.BInterpol('Base CDI'!$H$4:$H$28,'Base CDI'!$I$4:$I$29,S3698,"Cubic","Extrapolate=Linear","MultiX=Average","Skip=True","Sort=True")</f>
        <v>13.528683656755495</v>
      </c>
    </row>
    <row r="3699" spans="16:21" x14ac:dyDescent="0.25">
      <c r="P3699" s="10">
        <v>39891</v>
      </c>
      <c r="Q3699">
        <v>20.86373</v>
      </c>
      <c r="S3699" s="42">
        <f t="shared" ca="1" si="63"/>
        <v>49719</v>
      </c>
      <c r="T3699" s="43">
        <f ca="1">_xll.BInterpol('Base CDI'!$H$4:$H$28,'Base CDI'!$J$4:$J$29,S3699,"Cubic","Extrapolate=Linear","MultiX=Average","Skip=True","Sort=True")</f>
        <v>13.511017441000382</v>
      </c>
      <c r="U3699" s="43">
        <f ca="1">_xll.BInterpol('Base CDI'!$H$4:$H$28,'Base CDI'!$I$4:$I$29,S3699,"Cubic","Extrapolate=Linear","MultiX=Average","Skip=True","Sort=True")</f>
        <v>13.528689071181441</v>
      </c>
    </row>
    <row r="3700" spans="16:21" x14ac:dyDescent="0.25">
      <c r="P3700" s="10">
        <v>39892</v>
      </c>
      <c r="Q3700">
        <v>20.87247</v>
      </c>
      <c r="S3700" s="42">
        <f t="shared" ca="1" si="63"/>
        <v>49720</v>
      </c>
      <c r="T3700" s="43">
        <f ca="1">_xll.BInterpol('Base CDI'!$H$4:$H$28,'Base CDI'!$J$4:$J$29,S3700,"Cubic","Extrapolate=Linear","MultiX=Average","Skip=True","Sort=True")</f>
        <v>13.511020335191603</v>
      </c>
      <c r="U3700" s="43">
        <f ca="1">_xll.BInterpol('Base CDI'!$H$4:$H$28,'Base CDI'!$I$4:$I$29,S3700,"Cubic","Extrapolate=Linear","MultiX=Average","Skip=True","Sort=True")</f>
        <v>13.528694473072877</v>
      </c>
    </row>
    <row r="3701" spans="16:21" x14ac:dyDescent="0.25">
      <c r="P3701" s="10">
        <v>39895</v>
      </c>
      <c r="Q3701">
        <v>20.881219999999999</v>
      </c>
      <c r="S3701" s="42">
        <f t="shared" ca="1" si="63"/>
        <v>49721</v>
      </c>
      <c r="T3701" s="43">
        <f ca="1">_xll.BInterpol('Base CDI'!$H$4:$H$28,'Base CDI'!$J$4:$J$29,S3701,"Cubic","Extrapolate=Linear","MultiX=Average","Skip=True","Sort=True")</f>
        <v>13.511023230757589</v>
      </c>
      <c r="U3701" s="43">
        <f ca="1">_xll.BInterpol('Base CDI'!$H$4:$H$28,'Base CDI'!$I$4:$I$29,S3701,"Cubic","Extrapolate=Linear","MultiX=Average","Skip=True","Sort=True")</f>
        <v>13.528699862468606</v>
      </c>
    </row>
    <row r="3702" spans="16:21" x14ac:dyDescent="0.25">
      <c r="P3702" s="10">
        <v>39896</v>
      </c>
      <c r="Q3702">
        <v>20.889959999999999</v>
      </c>
      <c r="S3702" s="42">
        <f t="shared" ca="1" si="63"/>
        <v>49722</v>
      </c>
      <c r="T3702" s="43">
        <f ca="1">_xll.BInterpol('Base CDI'!$H$4:$H$28,'Base CDI'!$J$4:$J$29,S3702,"Cubic","Extrapolate=Linear","MultiX=Average","Skip=True","Sort=True")</f>
        <v>13.511026127694068</v>
      </c>
      <c r="U3702" s="43">
        <f ca="1">_xll.BInterpol('Base CDI'!$H$4:$H$28,'Base CDI'!$I$4:$I$29,S3702,"Cubic","Extrapolate=Linear","MultiX=Average","Skip=True","Sort=True")</f>
        <v>13.528705239407438</v>
      </c>
    </row>
    <row r="3703" spans="16:21" x14ac:dyDescent="0.25">
      <c r="P3703" s="10">
        <v>39897</v>
      </c>
      <c r="Q3703">
        <v>20.898700000000002</v>
      </c>
      <c r="S3703" s="42">
        <f t="shared" ca="1" si="63"/>
        <v>49723</v>
      </c>
      <c r="T3703" s="43">
        <f ca="1">_xll.BInterpol('Base CDI'!$H$4:$H$28,'Base CDI'!$J$4:$J$29,S3703,"Cubic","Extrapolate=Linear","MultiX=Average","Skip=True","Sort=True")</f>
        <v>13.511029025996772</v>
      </c>
      <c r="U3703" s="43">
        <f ca="1">_xll.BInterpol('Base CDI'!$H$4:$H$28,'Base CDI'!$I$4:$I$29,S3703,"Cubic","Extrapolate=Linear","MultiX=Average","Skip=True","Sort=True")</f>
        <v>13.528710603928179</v>
      </c>
    </row>
    <row r="3704" spans="16:21" x14ac:dyDescent="0.25">
      <c r="P3704" s="10">
        <v>39898</v>
      </c>
      <c r="Q3704">
        <v>20.907450000000001</v>
      </c>
      <c r="S3704" s="42">
        <f t="shared" ca="1" si="63"/>
        <v>49724</v>
      </c>
      <c r="T3704" s="43">
        <f ca="1">_xll.BInterpol('Base CDI'!$H$4:$H$28,'Base CDI'!$J$4:$J$29,S3704,"Cubic","Extrapolate=Linear","MultiX=Average","Skip=True","Sort=True")</f>
        <v>13.511031925661431</v>
      </c>
      <c r="U3704" s="43">
        <f ca="1">_xll.BInterpol('Base CDI'!$H$4:$H$28,'Base CDI'!$I$4:$I$29,S3704,"Cubic","Extrapolate=Linear","MultiX=Average","Skip=True","Sort=True")</f>
        <v>13.528715956069632</v>
      </c>
    </row>
    <row r="3705" spans="16:21" x14ac:dyDescent="0.25">
      <c r="P3705" s="10">
        <v>39899</v>
      </c>
      <c r="Q3705">
        <v>20.9162</v>
      </c>
      <c r="S3705" s="42">
        <f t="shared" ca="1" si="63"/>
        <v>49725</v>
      </c>
      <c r="T3705" s="43">
        <f ca="1">_xll.BInterpol('Base CDI'!$H$4:$H$28,'Base CDI'!$J$4:$J$29,S3705,"Cubic","Extrapolate=Linear","MultiX=Average","Skip=True","Sort=True")</f>
        <v>13.511034826683778</v>
      </c>
      <c r="U3705" s="43">
        <f ca="1">_xll.BInterpol('Base CDI'!$H$4:$H$28,'Base CDI'!$I$4:$I$29,S3705,"Cubic","Extrapolate=Linear","MultiX=Average","Skip=True","Sort=True")</f>
        <v>13.528721295870609</v>
      </c>
    </row>
    <row r="3706" spans="16:21" x14ac:dyDescent="0.25">
      <c r="P3706" s="10">
        <v>39902</v>
      </c>
      <c r="Q3706">
        <v>20.924939999999999</v>
      </c>
      <c r="S3706" s="42">
        <f t="shared" ca="1" si="63"/>
        <v>49726</v>
      </c>
      <c r="T3706" s="43">
        <f ca="1">_xll.BInterpol('Base CDI'!$H$4:$H$28,'Base CDI'!$J$4:$J$29,S3706,"Cubic","Extrapolate=Linear","MultiX=Average","Skip=True","Sort=True")</f>
        <v>13.51103772905954</v>
      </c>
      <c r="U3706" s="43">
        <f ca="1">_xll.BInterpol('Base CDI'!$H$4:$H$28,'Base CDI'!$I$4:$I$29,S3706,"Cubic","Extrapolate=Linear","MultiX=Average","Skip=True","Sort=True")</f>
        <v>13.528726623369913</v>
      </c>
    </row>
    <row r="3707" spans="16:21" x14ac:dyDescent="0.25">
      <c r="P3707" s="10">
        <v>39903</v>
      </c>
      <c r="Q3707">
        <v>20.933630000000001</v>
      </c>
      <c r="S3707" s="42">
        <f t="shared" ca="1" si="63"/>
        <v>49727</v>
      </c>
      <c r="T3707" s="43">
        <f ca="1">_xll.BInterpol('Base CDI'!$H$4:$H$28,'Base CDI'!$J$4:$J$29,S3707,"Cubic","Extrapolate=Linear","MultiX=Average","Skip=True","Sort=True")</f>
        <v>13.511040632784448</v>
      </c>
      <c r="U3707" s="43">
        <f ca="1">_xll.BInterpol('Base CDI'!$H$4:$H$28,'Base CDI'!$I$4:$I$29,S3707,"Cubic","Extrapolate=Linear","MultiX=Average","Skip=True","Sort=True")</f>
        <v>13.52873193860635</v>
      </c>
    </row>
    <row r="3708" spans="16:21" x14ac:dyDescent="0.25">
      <c r="P3708" s="10">
        <v>39904</v>
      </c>
      <c r="Q3708">
        <v>20.942360000000001</v>
      </c>
      <c r="S3708" s="42">
        <f t="shared" ca="1" si="63"/>
        <v>49728</v>
      </c>
      <c r="T3708" s="43">
        <f ca="1">_xll.BInterpol('Base CDI'!$H$4:$H$28,'Base CDI'!$J$4:$J$29,S3708,"Cubic","Extrapolate=Linear","MultiX=Average","Skip=True","Sort=True")</f>
        <v>13.511043537854235</v>
      </c>
      <c r="U3708" s="43">
        <f ca="1">_xll.BInterpol('Base CDI'!$H$4:$H$28,'Base CDI'!$I$4:$I$29,S3708,"Cubic","Extrapolate=Linear","MultiX=Average","Skip=True","Sort=True")</f>
        <v>13.528737241618728</v>
      </c>
    </row>
    <row r="3709" spans="16:21" x14ac:dyDescent="0.25">
      <c r="P3709" s="10">
        <v>39905</v>
      </c>
      <c r="Q3709">
        <v>20.951129999999999</v>
      </c>
      <c r="S3709" s="42">
        <f t="shared" ca="1" si="63"/>
        <v>49729</v>
      </c>
      <c r="T3709" s="43">
        <f ca="1">_xll.BInterpol('Base CDI'!$H$4:$H$28,'Base CDI'!$J$4:$J$29,S3709,"Cubic","Extrapolate=Linear","MultiX=Average","Skip=True","Sort=True")</f>
        <v>13.511046444264631</v>
      </c>
      <c r="U3709" s="43">
        <f ca="1">_xll.BInterpol('Base CDI'!$H$4:$H$28,'Base CDI'!$I$4:$I$29,S3709,"Cubic","Extrapolate=Linear","MultiX=Average","Skip=True","Sort=True")</f>
        <v>13.528742532445854</v>
      </c>
    </row>
    <row r="3710" spans="16:21" x14ac:dyDescent="0.25">
      <c r="P3710" s="10">
        <v>39906</v>
      </c>
      <c r="Q3710">
        <v>20.959910000000001</v>
      </c>
      <c r="S3710" s="42">
        <f t="shared" ca="1" si="63"/>
        <v>49730</v>
      </c>
      <c r="T3710" s="43">
        <f ca="1">_xll.BInterpol('Base CDI'!$H$4:$H$28,'Base CDI'!$J$4:$J$29,S3710,"Cubic","Extrapolate=Linear","MultiX=Average","Skip=True","Sort=True")</f>
        <v>13.511049352011364</v>
      </c>
      <c r="U3710" s="43">
        <f ca="1">_xll.BInterpol('Base CDI'!$H$4:$H$28,'Base CDI'!$I$4:$I$29,S3710,"Cubic","Extrapolate=Linear","MultiX=Average","Skip=True","Sort=True")</f>
        <v>13.528747811126534</v>
      </c>
    </row>
    <row r="3711" spans="16:21" x14ac:dyDescent="0.25">
      <c r="P3711" s="10">
        <v>39909</v>
      </c>
      <c r="Q3711">
        <v>20.968689999999999</v>
      </c>
      <c r="S3711" s="42">
        <f t="shared" ca="1" si="63"/>
        <v>49731</v>
      </c>
      <c r="T3711" s="43">
        <f ca="1">_xll.BInterpol('Base CDI'!$H$4:$H$28,'Base CDI'!$J$4:$J$29,S3711,"Cubic","Extrapolate=Linear","MultiX=Average","Skip=True","Sort=True")</f>
        <v>13.511052261090168</v>
      </c>
      <c r="U3711" s="43">
        <f ca="1">_xll.BInterpol('Base CDI'!$H$4:$H$28,'Base CDI'!$I$4:$I$29,S3711,"Cubic","Extrapolate=Linear","MultiX=Average","Skip=True","Sort=True")</f>
        <v>13.528753077699575</v>
      </c>
    </row>
    <row r="3712" spans="16:21" x14ac:dyDescent="0.25">
      <c r="P3712" s="10">
        <v>39910</v>
      </c>
      <c r="Q3712">
        <v>20.97747</v>
      </c>
      <c r="S3712" s="42">
        <f t="shared" ca="1" si="63"/>
        <v>49732</v>
      </c>
      <c r="T3712" s="43">
        <f ca="1">_xll.BInterpol('Base CDI'!$H$4:$H$28,'Base CDI'!$J$4:$J$29,S3712,"Cubic","Extrapolate=Linear","MultiX=Average","Skip=True","Sort=True")</f>
        <v>13.511055171496769</v>
      </c>
      <c r="U3712" s="43">
        <f ca="1">_xll.BInterpol('Base CDI'!$H$4:$H$28,'Base CDI'!$I$4:$I$29,S3712,"Cubic","Extrapolate=Linear","MultiX=Average","Skip=True","Sort=True")</f>
        <v>13.528758332203783</v>
      </c>
    </row>
    <row r="3713" spans="16:21" x14ac:dyDescent="0.25">
      <c r="P3713" s="10">
        <v>39911</v>
      </c>
      <c r="Q3713">
        <v>20.986260000000001</v>
      </c>
      <c r="S3713" s="42">
        <f t="shared" ca="1" si="63"/>
        <v>49733</v>
      </c>
      <c r="T3713" s="43">
        <f ca="1">_xll.BInterpol('Base CDI'!$H$4:$H$28,'Base CDI'!$J$4:$J$29,S3713,"Cubic","Extrapolate=Linear","MultiX=Average","Skip=True","Sort=True")</f>
        <v>13.511058083226903</v>
      </c>
      <c r="U3713" s="43">
        <f ca="1">_xll.BInterpol('Base CDI'!$H$4:$H$28,'Base CDI'!$I$4:$I$29,S3713,"Cubic","Extrapolate=Linear","MultiX=Average","Skip=True","Sort=True")</f>
        <v>13.528763574677962</v>
      </c>
    </row>
    <row r="3714" spans="16:21" x14ac:dyDescent="0.25">
      <c r="P3714" s="10">
        <v>39912</v>
      </c>
      <c r="Q3714">
        <v>20.995049999999999</v>
      </c>
      <c r="S3714" s="42">
        <f t="shared" ca="1" si="63"/>
        <v>49734</v>
      </c>
      <c r="T3714" s="43">
        <f ca="1">_xll.BInterpol('Base CDI'!$H$4:$H$28,'Base CDI'!$J$4:$J$29,S3714,"Cubic","Extrapolate=Linear","MultiX=Average","Skip=True","Sort=True")</f>
        <v>13.511060996276298</v>
      </c>
      <c r="U3714" s="43">
        <f ca="1">_xll.BInterpol('Base CDI'!$H$4:$H$28,'Base CDI'!$I$4:$I$29,S3714,"Cubic","Extrapolate=Linear","MultiX=Average","Skip=True","Sort=True")</f>
        <v>13.528768805160924</v>
      </c>
    </row>
    <row r="3715" spans="16:21" x14ac:dyDescent="0.25">
      <c r="P3715" s="10">
        <v>39916</v>
      </c>
      <c r="Q3715">
        <v>21.00384</v>
      </c>
      <c r="S3715" s="42">
        <f t="shared" ca="1" si="63"/>
        <v>49735</v>
      </c>
      <c r="T3715" s="43">
        <f ca="1">_xll.BInterpol('Base CDI'!$H$4:$H$28,'Base CDI'!$J$4:$J$29,S3715,"Cubic","Extrapolate=Linear","MultiX=Average","Skip=True","Sort=True")</f>
        <v>13.511063910640683</v>
      </c>
      <c r="U3715" s="43">
        <f ca="1">_xll.BInterpol('Base CDI'!$H$4:$H$28,'Base CDI'!$I$4:$I$29,S3715,"Cubic","Extrapolate=Linear","MultiX=Average","Skip=True","Sort=True")</f>
        <v>13.52877402369147</v>
      </c>
    </row>
    <row r="3716" spans="16:21" x14ac:dyDescent="0.25">
      <c r="P3716" s="10">
        <v>39917</v>
      </c>
      <c r="Q3716">
        <v>21.012560000000001</v>
      </c>
      <c r="S3716" s="42">
        <f t="shared" ca="1" si="63"/>
        <v>49736</v>
      </c>
      <c r="T3716" s="43">
        <f ca="1">_xll.BInterpol('Base CDI'!$H$4:$H$28,'Base CDI'!$J$4:$J$29,S3716,"Cubic","Extrapolate=Linear","MultiX=Average","Skip=True","Sort=True")</f>
        <v>13.51106682631579</v>
      </c>
      <c r="U3716" s="43">
        <f ca="1">_xll.BInterpol('Base CDI'!$H$4:$H$28,'Base CDI'!$I$4:$I$29,S3716,"Cubic","Extrapolate=Linear","MultiX=Average","Skip=True","Sort=True")</f>
        <v>13.528779230308411</v>
      </c>
    </row>
    <row r="3717" spans="16:21" x14ac:dyDescent="0.25">
      <c r="P3717" s="10">
        <v>39918</v>
      </c>
      <c r="Q3717">
        <v>21.021280000000001</v>
      </c>
      <c r="S3717" s="42">
        <f t="shared" ca="1" si="63"/>
        <v>49737</v>
      </c>
      <c r="T3717" s="43">
        <f ca="1">_xll.BInterpol('Base CDI'!$H$4:$H$28,'Base CDI'!$J$4:$J$29,S3717,"Cubic","Extrapolate=Linear","MultiX=Average","Skip=True","Sort=True")</f>
        <v>13.51106974329735</v>
      </c>
      <c r="U3717" s="43">
        <f ca="1">_xll.BInterpol('Base CDI'!$H$4:$H$28,'Base CDI'!$I$4:$I$29,S3717,"Cubic","Extrapolate=Linear","MultiX=Average","Skip=True","Sort=True")</f>
        <v>13.528784425050551</v>
      </c>
    </row>
    <row r="3718" spans="16:21" x14ac:dyDescent="0.25">
      <c r="P3718" s="10">
        <v>39919</v>
      </c>
      <c r="Q3718">
        <v>21.030090000000001</v>
      </c>
      <c r="S3718" s="42">
        <f t="shared" ca="1" si="63"/>
        <v>49738</v>
      </c>
      <c r="T3718" s="43">
        <f ca="1">_xll.BInterpol('Base CDI'!$H$4:$H$28,'Base CDI'!$J$4:$J$29,S3718,"Cubic","Extrapolate=Linear","MultiX=Average","Skip=True","Sort=True")</f>
        <v>13.511072661581093</v>
      </c>
      <c r="U3718" s="43">
        <f ca="1">_xll.BInterpol('Base CDI'!$H$4:$H$28,'Base CDI'!$I$4:$I$29,S3718,"Cubic","Extrapolate=Linear","MultiX=Average","Skip=True","Sort=True")</f>
        <v>13.528789607956698</v>
      </c>
    </row>
    <row r="3719" spans="16:21" x14ac:dyDescent="0.25">
      <c r="P3719" s="10">
        <v>39920</v>
      </c>
      <c r="Q3719">
        <v>21.038889999999999</v>
      </c>
      <c r="S3719" s="42">
        <f t="shared" ca="1" si="63"/>
        <v>49739</v>
      </c>
      <c r="T3719" s="43">
        <f ca="1">_xll.BInterpol('Base CDI'!$H$4:$H$28,'Base CDI'!$J$4:$J$29,S3719,"Cubic","Extrapolate=Linear","MultiX=Average","Skip=True","Sort=True")</f>
        <v>13.51107558116275</v>
      </c>
      <c r="U3719" s="43">
        <f ca="1">_xll.BInterpol('Base CDI'!$H$4:$H$28,'Base CDI'!$I$4:$I$29,S3719,"Cubic","Extrapolate=Linear","MultiX=Average","Skip=True","Sort=True")</f>
        <v>13.528794779065656</v>
      </c>
    </row>
    <row r="3720" spans="16:21" x14ac:dyDescent="0.25">
      <c r="P3720" s="10">
        <v>39923</v>
      </c>
      <c r="Q3720">
        <v>21.04766</v>
      </c>
      <c r="S3720" s="42">
        <f t="shared" ca="1" si="63"/>
        <v>49740</v>
      </c>
      <c r="T3720" s="43">
        <f ca="1">_xll.BInterpol('Base CDI'!$H$4:$H$28,'Base CDI'!$J$4:$J$29,S3720,"Cubic","Extrapolate=Linear","MultiX=Average","Skip=True","Sort=True")</f>
        <v>13.51107850203805</v>
      </c>
      <c r="U3720" s="43">
        <f ca="1">_xll.BInterpol('Base CDI'!$H$4:$H$28,'Base CDI'!$I$4:$I$29,S3720,"Cubic","Extrapolate=Linear","MultiX=Average","Skip=True","Sort=True")</f>
        <v>13.528799938416235</v>
      </c>
    </row>
    <row r="3721" spans="16:21" x14ac:dyDescent="0.25">
      <c r="P3721" s="10">
        <v>39925</v>
      </c>
      <c r="Q3721">
        <v>21.056429999999999</v>
      </c>
      <c r="S3721" s="42">
        <f t="shared" ca="1" si="63"/>
        <v>49741</v>
      </c>
      <c r="T3721" s="43">
        <f ca="1">_xll.BInterpol('Base CDI'!$H$4:$H$28,'Base CDI'!$J$4:$J$29,S3721,"Cubic","Extrapolate=Linear","MultiX=Average","Skip=True","Sort=True")</f>
        <v>13.511081424202725</v>
      </c>
      <c r="U3721" s="43">
        <f ca="1">_xll.BInterpol('Base CDI'!$H$4:$H$28,'Base CDI'!$I$4:$I$29,S3721,"Cubic","Extrapolate=Linear","MultiX=Average","Skip=True","Sort=True")</f>
        <v>13.528805086047239</v>
      </c>
    </row>
    <row r="3722" spans="16:21" x14ac:dyDescent="0.25">
      <c r="P3722" s="10">
        <v>39926</v>
      </c>
      <c r="Q3722">
        <v>21.065239999999999</v>
      </c>
      <c r="S3722" s="42">
        <f t="shared" ca="1" si="63"/>
        <v>49742</v>
      </c>
      <c r="T3722" s="43">
        <f ca="1">_xll.BInterpol('Base CDI'!$H$4:$H$28,'Base CDI'!$J$4:$J$29,S3722,"Cubic","Extrapolate=Linear","MultiX=Average","Skip=True","Sort=True")</f>
        <v>13.511084347652506</v>
      </c>
      <c r="U3722" s="43">
        <f ca="1">_xll.BInterpol('Base CDI'!$H$4:$H$28,'Base CDI'!$I$4:$I$29,S3722,"Cubic","Extrapolate=Linear","MultiX=Average","Skip=True","Sort=True")</f>
        <v>13.528810221997475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4">S3722+1</f>
        <v>49743</v>
      </c>
      <c r="T3723" s="43">
        <f ca="1">_xll.BInterpol('Base CDI'!$H$4:$H$28,'Base CDI'!$J$4:$J$29,S3723,"Cubic","Extrapolate=Linear","MultiX=Average","Skip=True","Sort=True")</f>
        <v>13.511087272383124</v>
      </c>
      <c r="U3723" s="43">
        <f ca="1">_xll.BInterpol('Base CDI'!$H$4:$H$28,'Base CDI'!$I$4:$I$29,S3723,"Cubic","Extrapolate=Linear","MultiX=Average","Skip=True","Sort=True")</f>
        <v>13.52881534630575</v>
      </c>
    </row>
    <row r="3724" spans="16:21" x14ac:dyDescent="0.25">
      <c r="P3724" s="10">
        <v>39930</v>
      </c>
      <c r="Q3724">
        <v>21.082889999999999</v>
      </c>
      <c r="S3724" s="42">
        <f t="shared" ca="1" si="64"/>
        <v>49744</v>
      </c>
      <c r="T3724" s="43">
        <f ca="1">_xll.BInterpol('Base CDI'!$H$4:$H$28,'Base CDI'!$J$4:$J$29,S3724,"Cubic","Extrapolate=Linear","MultiX=Average","Skip=True","Sort=True")</f>
        <v>13.511090198390306</v>
      </c>
      <c r="U3724" s="43">
        <f ca="1">_xll.BInterpol('Base CDI'!$H$4:$H$28,'Base CDI'!$I$4:$I$29,S3724,"Cubic","Extrapolate=Linear","MultiX=Average","Skip=True","Sort=True")</f>
        <v>13.528820459010872</v>
      </c>
    </row>
    <row r="3725" spans="16:21" x14ac:dyDescent="0.25">
      <c r="P3725" s="10">
        <v>39931</v>
      </c>
      <c r="Q3725">
        <v>21.091719999999999</v>
      </c>
      <c r="S3725" s="42">
        <f t="shared" ca="1" si="64"/>
        <v>49745</v>
      </c>
      <c r="T3725" s="43">
        <f ca="1">_xll.BInterpol('Base CDI'!$H$4:$H$28,'Base CDI'!$J$4:$J$29,S3725,"Cubic","Extrapolate=Linear","MultiX=Average","Skip=True","Sort=True")</f>
        <v>13.511093125669786</v>
      </c>
      <c r="U3725" s="43">
        <f ca="1">_xll.BInterpol('Base CDI'!$H$4:$H$28,'Base CDI'!$I$4:$I$29,S3725,"Cubic","Extrapolate=Linear","MultiX=Average","Skip=True","Sort=True")</f>
        <v>13.528825560151644</v>
      </c>
    </row>
    <row r="3726" spans="16:21" x14ac:dyDescent="0.25">
      <c r="P3726" s="10">
        <v>39932</v>
      </c>
      <c r="Q3726">
        <v>21.100549999999998</v>
      </c>
      <c r="S3726" s="42">
        <f t="shared" ca="1" si="64"/>
        <v>49746</v>
      </c>
      <c r="T3726" s="43">
        <f ca="1">_xll.BInterpol('Base CDI'!$H$4:$H$28,'Base CDI'!$J$4:$J$29,S3726,"Cubic","Extrapolate=Linear","MultiX=Average","Skip=True","Sort=True")</f>
        <v>13.511096054217294</v>
      </c>
      <c r="U3726" s="43">
        <f ca="1">_xll.BInterpol('Base CDI'!$H$4:$H$28,'Base CDI'!$I$4:$I$29,S3726,"Cubic","Extrapolate=Linear","MultiX=Average","Skip=True","Sort=True")</f>
        <v>13.528830649766874</v>
      </c>
    </row>
    <row r="3727" spans="16:21" x14ac:dyDescent="0.25">
      <c r="P3727" s="10">
        <v>39933</v>
      </c>
      <c r="Q3727">
        <v>21.109279999999998</v>
      </c>
      <c r="S3727" s="42">
        <f t="shared" ca="1" si="64"/>
        <v>49747</v>
      </c>
      <c r="T3727" s="43">
        <f ca="1">_xll.BInterpol('Base CDI'!$H$4:$H$28,'Base CDI'!$J$4:$J$29,S3727,"Cubic","Extrapolate=Linear","MultiX=Average","Skip=True","Sort=True")</f>
        <v>13.511098984028559</v>
      </c>
      <c r="U3727" s="43">
        <f ca="1">_xll.BInterpol('Base CDI'!$H$4:$H$28,'Base CDI'!$I$4:$I$29,S3727,"Cubic","Extrapolate=Linear","MultiX=Average","Skip=True","Sort=True")</f>
        <v>13.528835727895371</v>
      </c>
    </row>
    <row r="3728" spans="16:21" x14ac:dyDescent="0.25">
      <c r="P3728" s="10">
        <v>39937</v>
      </c>
      <c r="Q3728">
        <v>21.117360000000001</v>
      </c>
      <c r="S3728" s="42">
        <f t="shared" ca="1" si="64"/>
        <v>49748</v>
      </c>
      <c r="T3728" s="43">
        <f ca="1">_xll.BInterpol('Base CDI'!$H$4:$H$28,'Base CDI'!$J$4:$J$29,S3728,"Cubic","Extrapolate=Linear","MultiX=Average","Skip=True","Sort=True")</f>
        <v>13.511101915099312</v>
      </c>
      <c r="U3728" s="43">
        <f ca="1">_xll.BInterpol('Base CDI'!$H$4:$H$28,'Base CDI'!$I$4:$I$29,S3728,"Cubic","Extrapolate=Linear","MultiX=Average","Skip=True","Sort=True")</f>
        <v>13.528840794575938</v>
      </c>
    </row>
    <row r="3729" spans="16:21" x14ac:dyDescent="0.25">
      <c r="P3729" s="10">
        <v>39938</v>
      </c>
      <c r="Q3729">
        <v>21.125440000000001</v>
      </c>
      <c r="S3729" s="42">
        <f t="shared" ca="1" si="64"/>
        <v>49749</v>
      </c>
      <c r="T3729" s="43">
        <f ca="1">_xll.BInterpol('Base CDI'!$H$4:$H$28,'Base CDI'!$J$4:$J$29,S3729,"Cubic","Extrapolate=Linear","MultiX=Average","Skip=True","Sort=True")</f>
        <v>13.511104847425285</v>
      </c>
      <c r="U3729" s="43">
        <f ca="1">_xll.BInterpol('Base CDI'!$H$4:$H$28,'Base CDI'!$I$4:$I$29,S3729,"Cubic","Extrapolate=Linear","MultiX=Average","Skip=True","Sort=True")</f>
        <v>13.528845849847384</v>
      </c>
    </row>
    <row r="3730" spans="16:21" x14ac:dyDescent="0.25">
      <c r="P3730" s="10">
        <v>39939</v>
      </c>
      <c r="Q3730">
        <v>21.13353</v>
      </c>
      <c r="S3730" s="42">
        <f t="shared" ca="1" si="64"/>
        <v>49750</v>
      </c>
      <c r="T3730" s="43">
        <f ca="1">_xll.BInterpol('Base CDI'!$H$4:$H$28,'Base CDI'!$J$4:$J$29,S3730,"Cubic","Extrapolate=Linear","MultiX=Average","Skip=True","Sort=True")</f>
        <v>13.511107781002208</v>
      </c>
      <c r="U3730" s="43">
        <f ca="1">_xll.BInterpol('Base CDI'!$H$4:$H$28,'Base CDI'!$I$4:$I$29,S3730,"Cubic","Extrapolate=Linear","MultiX=Average","Skip=True","Sort=True")</f>
        <v>13.528850893748515</v>
      </c>
    </row>
    <row r="3731" spans="16:21" x14ac:dyDescent="0.25">
      <c r="P3731" s="10">
        <v>39940</v>
      </c>
      <c r="Q3731">
        <v>21.141629999999999</v>
      </c>
      <c r="S3731" s="42">
        <f t="shared" ca="1" si="64"/>
        <v>49751</v>
      </c>
      <c r="T3731" s="43">
        <f ca="1">_xll.BInterpol('Base CDI'!$H$4:$H$28,'Base CDI'!$J$4:$J$29,S3731,"Cubic","Extrapolate=Linear","MultiX=Average","Skip=True","Sort=True")</f>
        <v>13.511110715825811</v>
      </c>
      <c r="U3731" s="43">
        <f ca="1">_xll.BInterpol('Base CDI'!$H$4:$H$28,'Base CDI'!$I$4:$I$29,S3731,"Cubic","Extrapolate=Linear","MultiX=Average","Skip=True","Sort=True")</f>
        <v>13.528855926318137</v>
      </c>
    </row>
    <row r="3732" spans="16:21" x14ac:dyDescent="0.25">
      <c r="P3732" s="10">
        <v>39941</v>
      </c>
      <c r="Q3732">
        <v>21.149719999999999</v>
      </c>
      <c r="S3732" s="42">
        <f t="shared" ca="1" si="64"/>
        <v>49752</v>
      </c>
      <c r="T3732" s="43">
        <f ca="1">_xll.BInterpol('Base CDI'!$H$4:$H$28,'Base CDI'!$J$4:$J$29,S3732,"Cubic","Extrapolate=Linear","MultiX=Average","Skip=True","Sort=True")</f>
        <v>13.511113651891824</v>
      </c>
      <c r="U3732" s="43">
        <f ca="1">_xll.BInterpol('Base CDI'!$H$4:$H$28,'Base CDI'!$I$4:$I$29,S3732,"Cubic","Extrapolate=Linear","MultiX=Average","Skip=True","Sort=True")</f>
        <v>13.528860947595055</v>
      </c>
    </row>
    <row r="3733" spans="16:21" x14ac:dyDescent="0.25">
      <c r="P3733" s="10">
        <v>39944</v>
      </c>
      <c r="Q3733">
        <v>21.157820000000001</v>
      </c>
      <c r="S3733" s="42">
        <f t="shared" ca="1" si="64"/>
        <v>49753</v>
      </c>
      <c r="T3733" s="43">
        <f ca="1">_xll.BInterpol('Base CDI'!$H$4:$H$28,'Base CDI'!$J$4:$J$29,S3733,"Cubic","Extrapolate=Linear","MultiX=Average","Skip=True","Sort=True")</f>
        <v>13.511116589195979</v>
      </c>
      <c r="U3733" s="43">
        <f ca="1">_xll.BInterpol('Base CDI'!$H$4:$H$28,'Base CDI'!$I$4:$I$29,S3733,"Cubic","Extrapolate=Linear","MultiX=Average","Skip=True","Sort=True")</f>
        <v>13.528865957618079</v>
      </c>
    </row>
    <row r="3734" spans="16:21" x14ac:dyDescent="0.25">
      <c r="P3734" s="10">
        <v>39945</v>
      </c>
      <c r="Q3734">
        <v>21.16591</v>
      </c>
      <c r="S3734" s="42">
        <f t="shared" ca="1" si="64"/>
        <v>49754</v>
      </c>
      <c r="T3734" s="43">
        <f ca="1">_xll.BInterpol('Base CDI'!$H$4:$H$28,'Base CDI'!$J$4:$J$29,S3734,"Cubic","Extrapolate=Linear","MultiX=Average","Skip=True","Sort=True")</f>
        <v>13.511119527734007</v>
      </c>
      <c r="U3734" s="43">
        <f ca="1">_xll.BInterpol('Base CDI'!$H$4:$H$28,'Base CDI'!$I$4:$I$29,S3734,"Cubic","Extrapolate=Linear","MultiX=Average","Skip=True","Sort=True")</f>
        <v>13.528870956426013</v>
      </c>
    </row>
    <row r="3735" spans="16:21" x14ac:dyDescent="0.25">
      <c r="P3735" s="10">
        <v>39946</v>
      </c>
      <c r="Q3735">
        <v>21.174009999999999</v>
      </c>
      <c r="S3735" s="42">
        <f t="shared" ca="1" si="64"/>
        <v>49755</v>
      </c>
      <c r="T3735" s="43">
        <f ca="1">_xll.BInterpol('Base CDI'!$H$4:$H$28,'Base CDI'!$J$4:$J$29,S3735,"Cubic","Extrapolate=Linear","MultiX=Average","Skip=True","Sort=True")</f>
        <v>13.511122467501634</v>
      </c>
      <c r="U3735" s="43">
        <f ca="1">_xll.BInterpol('Base CDI'!$H$4:$H$28,'Base CDI'!$I$4:$I$29,S3735,"Cubic","Extrapolate=Linear","MultiX=Average","Skip=True","Sort=True")</f>
        <v>13.528875944057665</v>
      </c>
    </row>
    <row r="3736" spans="16:21" x14ac:dyDescent="0.25">
      <c r="P3736" s="10">
        <v>39947</v>
      </c>
      <c r="Q3736">
        <v>21.182110000000002</v>
      </c>
      <c r="S3736" s="42">
        <f t="shared" ca="1" si="64"/>
        <v>49756</v>
      </c>
      <c r="T3736" s="43">
        <f ca="1">_xll.BInterpol('Base CDI'!$H$4:$H$28,'Base CDI'!$J$4:$J$29,S3736,"Cubic","Extrapolate=Linear","MultiX=Average","Skip=True","Sort=True")</f>
        <v>13.511125408494596</v>
      </c>
      <c r="U3736" s="43">
        <f ca="1">_xll.BInterpol('Base CDI'!$H$4:$H$28,'Base CDI'!$I$4:$I$29,S3736,"Cubic","Extrapolate=Linear","MultiX=Average","Skip=True","Sort=True")</f>
        <v>13.52888092055184</v>
      </c>
    </row>
    <row r="3737" spans="16:21" x14ac:dyDescent="0.25">
      <c r="P3737" s="10">
        <v>39948</v>
      </c>
      <c r="Q3737">
        <v>21.19022</v>
      </c>
      <c r="S3737" s="42">
        <f t="shared" ca="1" si="64"/>
        <v>49757</v>
      </c>
      <c r="T3737" s="43">
        <f ca="1">_xll.BInterpol('Base CDI'!$H$4:$H$28,'Base CDI'!$J$4:$J$29,S3737,"Cubic","Extrapolate=Linear","MultiX=Average","Skip=True","Sort=True")</f>
        <v>13.511128350708622</v>
      </c>
      <c r="U3737" s="43">
        <f ca="1">_xll.BInterpol('Base CDI'!$H$4:$H$28,'Base CDI'!$I$4:$I$29,S3737,"Cubic","Extrapolate=Linear","MultiX=Average","Skip=True","Sort=True")</f>
        <v>13.528885885947346</v>
      </c>
    </row>
    <row r="3738" spans="16:21" x14ac:dyDescent="0.25">
      <c r="P3738" s="10">
        <v>39951</v>
      </c>
      <c r="Q3738">
        <v>21.198329999999999</v>
      </c>
      <c r="S3738" s="42">
        <f t="shared" ca="1" si="64"/>
        <v>49758</v>
      </c>
      <c r="T3738" s="43">
        <f ca="1">_xll.BInterpol('Base CDI'!$H$4:$H$28,'Base CDI'!$J$4:$J$29,S3738,"Cubic","Extrapolate=Linear","MultiX=Average","Skip=True","Sort=True")</f>
        <v>13.511131294139442</v>
      </c>
      <c r="U3738" s="43">
        <f ca="1">_xll.BInterpol('Base CDI'!$H$4:$H$28,'Base CDI'!$I$4:$I$29,S3738,"Cubic","Extrapolate=Linear","MultiX=Average","Skip=True","Sort=True")</f>
        <v>13.528890840282989</v>
      </c>
    </row>
    <row r="3739" spans="16:21" x14ac:dyDescent="0.25">
      <c r="P3739" s="10">
        <v>39952</v>
      </c>
      <c r="Q3739">
        <v>21.20645</v>
      </c>
      <c r="S3739" s="42">
        <f t="shared" ca="1" si="64"/>
        <v>49759</v>
      </c>
      <c r="T3739" s="43">
        <f ca="1">_xll.BInterpol('Base CDI'!$H$4:$H$28,'Base CDI'!$J$4:$J$29,S3739,"Cubic","Extrapolate=Linear","MultiX=Average","Skip=True","Sort=True")</f>
        <v>13.511134238782786</v>
      </c>
      <c r="U3739" s="43">
        <f ca="1">_xll.BInterpol('Base CDI'!$H$4:$H$28,'Base CDI'!$I$4:$I$29,S3739,"Cubic","Extrapolate=Linear","MultiX=Average","Skip=True","Sort=True")</f>
        <v>13.528895783597575</v>
      </c>
    </row>
    <row r="3740" spans="16:21" x14ac:dyDescent="0.25">
      <c r="P3740" s="10">
        <v>39953</v>
      </c>
      <c r="Q3740">
        <v>21.214569999999998</v>
      </c>
      <c r="S3740" s="42">
        <f t="shared" ca="1" si="64"/>
        <v>49760</v>
      </c>
      <c r="T3740" s="43">
        <f ca="1">_xll.BInterpol('Base CDI'!$H$4:$H$28,'Base CDI'!$J$4:$J$29,S3740,"Cubic","Extrapolate=Linear","MultiX=Average","Skip=True","Sort=True")</f>
        <v>13.511137184634386</v>
      </c>
      <c r="U3740" s="43">
        <f ca="1">_xll.BInterpol('Base CDI'!$H$4:$H$28,'Base CDI'!$I$4:$I$29,S3740,"Cubic","Extrapolate=Linear","MultiX=Average","Skip=True","Sort=True")</f>
        <v>13.528900715929911</v>
      </c>
    </row>
    <row r="3741" spans="16:21" x14ac:dyDescent="0.25">
      <c r="P3741" s="10">
        <v>39954</v>
      </c>
      <c r="Q3741">
        <v>21.2227</v>
      </c>
      <c r="S3741" s="42">
        <f t="shared" ca="1" si="64"/>
        <v>49761</v>
      </c>
      <c r="T3741" s="43">
        <f ca="1">_xll.BInterpol('Base CDI'!$H$4:$H$28,'Base CDI'!$J$4:$J$29,S3741,"Cubic","Extrapolate=Linear","MultiX=Average","Skip=True","Sort=True")</f>
        <v>13.51114013168997</v>
      </c>
      <c r="U3741" s="43">
        <f ca="1">_xll.BInterpol('Base CDI'!$H$4:$H$28,'Base CDI'!$I$4:$I$29,S3741,"Cubic","Extrapolate=Linear","MultiX=Average","Skip=True","Sort=True")</f>
        <v>13.528905637318804</v>
      </c>
    </row>
    <row r="3742" spans="16:21" x14ac:dyDescent="0.25">
      <c r="P3742" s="10">
        <v>39955</v>
      </c>
      <c r="Q3742">
        <v>21.230740000000001</v>
      </c>
      <c r="S3742" s="42">
        <f t="shared" ca="1" si="64"/>
        <v>49762</v>
      </c>
      <c r="T3742" s="43">
        <f ca="1">_xll.BInterpol('Base CDI'!$H$4:$H$28,'Base CDI'!$J$4:$J$29,S3742,"Cubic","Extrapolate=Linear","MultiX=Average","Skip=True","Sort=True")</f>
        <v>13.511143079945271</v>
      </c>
      <c r="U3742" s="43">
        <f ca="1">_xll.BInterpol('Base CDI'!$H$4:$H$28,'Base CDI'!$I$4:$I$29,S3742,"Cubic","Extrapolate=Linear","MultiX=Average","Skip=True","Sort=True")</f>
        <v>13.52891054780306</v>
      </c>
    </row>
    <row r="3743" spans="16:21" x14ac:dyDescent="0.25">
      <c r="P3743" s="10">
        <v>39958</v>
      </c>
      <c r="Q3743">
        <v>21.238759999999999</v>
      </c>
      <c r="S3743" s="42">
        <f t="shared" ca="1" si="64"/>
        <v>49763</v>
      </c>
      <c r="T3743" s="43">
        <f ca="1">_xll.BInterpol('Base CDI'!$H$4:$H$28,'Base CDI'!$J$4:$J$29,S3743,"Cubic","Extrapolate=Linear","MultiX=Average","Skip=True","Sort=True")</f>
        <v>13.511146029396018</v>
      </c>
      <c r="U3743" s="43">
        <f ca="1">_xll.BInterpol('Base CDI'!$H$4:$H$28,'Base CDI'!$I$4:$I$29,S3743,"Cubic","Extrapolate=Linear","MultiX=Average","Skip=True","Sort=True")</f>
        <v>13.528915447421486</v>
      </c>
    </row>
    <row r="3744" spans="16:21" x14ac:dyDescent="0.25">
      <c r="P3744" s="10">
        <v>39959</v>
      </c>
      <c r="Q3744">
        <v>21.246780000000001</v>
      </c>
      <c r="S3744" s="42">
        <f t="shared" ca="1" si="64"/>
        <v>49764</v>
      </c>
      <c r="T3744" s="43">
        <f ca="1">_xll.BInterpol('Base CDI'!$H$4:$H$28,'Base CDI'!$J$4:$J$29,S3744,"Cubic","Extrapolate=Linear","MultiX=Average","Skip=True","Sort=True")</f>
        <v>13.511148980037945</v>
      </c>
      <c r="U3744" s="43">
        <f ca="1">_xll.BInterpol('Base CDI'!$H$4:$H$28,'Base CDI'!$I$4:$I$29,S3744,"Cubic","Extrapolate=Linear","MultiX=Average","Skip=True","Sort=True")</f>
        <v>13.528920336212888</v>
      </c>
    </row>
    <row r="3745" spans="16:21" x14ac:dyDescent="0.25">
      <c r="P3745" s="10">
        <v>39960</v>
      </c>
      <c r="Q3745">
        <v>21.254909999999999</v>
      </c>
      <c r="S3745" s="42">
        <f t="shared" ca="1" si="64"/>
        <v>49765</v>
      </c>
      <c r="T3745" s="43">
        <f ca="1">_xll.BInterpol('Base CDI'!$H$4:$H$28,'Base CDI'!$J$4:$J$29,S3745,"Cubic","Extrapolate=Linear","MultiX=Average","Skip=True","Sort=True")</f>
        <v>13.511151931866777</v>
      </c>
      <c r="U3745" s="43">
        <f ca="1">_xll.BInterpol('Base CDI'!$H$4:$H$28,'Base CDI'!$I$4:$I$29,S3745,"Cubic","Extrapolate=Linear","MultiX=Average","Skip=True","Sort=True")</f>
        <v>13.528925214216072</v>
      </c>
    </row>
    <row r="3746" spans="16:21" x14ac:dyDescent="0.25">
      <c r="P3746" s="10">
        <v>39961</v>
      </c>
      <c r="Q3746">
        <v>21.26304</v>
      </c>
      <c r="S3746" s="42">
        <f t="shared" ca="1" si="64"/>
        <v>49766</v>
      </c>
      <c r="T3746" s="43">
        <f ca="1">_xll.BInterpol('Base CDI'!$H$4:$H$28,'Base CDI'!$J$4:$J$29,S3746,"Cubic","Extrapolate=Linear","MultiX=Average","Skip=True","Sort=True")</f>
        <v>13.511154884878248</v>
      </c>
      <c r="U3746" s="43">
        <f ca="1">_xll.BInterpol('Base CDI'!$H$4:$H$28,'Base CDI'!$I$4:$I$29,S3746,"Cubic","Extrapolate=Linear","MultiX=Average","Skip=True","Sort=True")</f>
        <v>13.528930081469845</v>
      </c>
    </row>
    <row r="3747" spans="16:21" x14ac:dyDescent="0.25">
      <c r="P3747" s="10">
        <v>39962</v>
      </c>
      <c r="Q3747">
        <v>21.271159999999998</v>
      </c>
      <c r="S3747" s="42">
        <f t="shared" ca="1" si="64"/>
        <v>49767</v>
      </c>
      <c r="T3747" s="43">
        <f ca="1">_xll.BInterpol('Base CDI'!$H$4:$H$28,'Base CDI'!$J$4:$J$29,S3747,"Cubic","Extrapolate=Linear","MultiX=Average","Skip=True","Sort=True")</f>
        <v>13.511157839068089</v>
      </c>
      <c r="U3747" s="43">
        <f ca="1">_xll.BInterpol('Base CDI'!$H$4:$H$28,'Base CDI'!$I$4:$I$29,S3747,"Cubic","Extrapolate=Linear","MultiX=Average","Skip=True","Sort=True")</f>
        <v>13.528934938013014</v>
      </c>
    </row>
    <row r="3748" spans="16:21" x14ac:dyDescent="0.25">
      <c r="P3748" s="10">
        <v>39965</v>
      </c>
      <c r="Q3748">
        <v>21.279219999999999</v>
      </c>
      <c r="S3748" s="42">
        <f t="shared" ca="1" si="64"/>
        <v>49768</v>
      </c>
      <c r="T3748" s="43">
        <f ca="1">_xll.BInterpol('Base CDI'!$H$4:$H$28,'Base CDI'!$J$4:$J$29,S3748,"Cubic","Extrapolate=Linear","MultiX=Average","Skip=True","Sort=True")</f>
        <v>13.511160794432028</v>
      </c>
      <c r="U3748" s="43">
        <f ca="1">_xll.BInterpol('Base CDI'!$H$4:$H$28,'Base CDI'!$I$4:$I$29,S3748,"Cubic","Extrapolate=Linear","MultiX=Average","Skip=True","Sort=True")</f>
        <v>13.528939783884386</v>
      </c>
    </row>
    <row r="3749" spans="16:21" x14ac:dyDescent="0.25">
      <c r="P3749" s="10">
        <v>39966</v>
      </c>
      <c r="Q3749">
        <v>21.287269999999999</v>
      </c>
      <c r="S3749" s="42">
        <f t="shared" ca="1" si="64"/>
        <v>49769</v>
      </c>
      <c r="T3749" s="43">
        <f ca="1">_xll.BInterpol('Base CDI'!$H$4:$H$28,'Base CDI'!$J$4:$J$29,S3749,"Cubic","Extrapolate=Linear","MultiX=Average","Skip=True","Sort=True")</f>
        <v>13.511163750965798</v>
      </c>
      <c r="U3749" s="43">
        <f ca="1">_xll.BInterpol('Base CDI'!$H$4:$H$28,'Base CDI'!$I$4:$I$29,S3749,"Cubic","Extrapolate=Linear","MultiX=Average","Skip=True","Sort=True")</f>
        <v>13.528944619122766</v>
      </c>
    </row>
    <row r="3750" spans="16:21" x14ac:dyDescent="0.25">
      <c r="P3750" s="10">
        <v>39967</v>
      </c>
      <c r="Q3750">
        <v>21.295400000000001</v>
      </c>
      <c r="S3750" s="42">
        <f t="shared" ca="1" si="64"/>
        <v>49770</v>
      </c>
      <c r="T3750" s="43">
        <f ca="1">_xll.BInterpol('Base CDI'!$H$4:$H$28,'Base CDI'!$J$4:$J$29,S3750,"Cubic","Extrapolate=Linear","MultiX=Average","Skip=True","Sort=True")</f>
        <v>13.511166708665129</v>
      </c>
      <c r="U3750" s="43">
        <f ca="1">_xll.BInterpol('Base CDI'!$H$4:$H$28,'Base CDI'!$I$4:$I$29,S3750,"Cubic","Extrapolate=Linear","MultiX=Average","Skip=True","Sort=True")</f>
        <v>13.528949443766962</v>
      </c>
    </row>
    <row r="3751" spans="16:21" x14ac:dyDescent="0.25">
      <c r="P3751" s="10">
        <v>39968</v>
      </c>
      <c r="Q3751">
        <v>21.30349</v>
      </c>
      <c r="S3751" s="42">
        <f t="shared" ca="1" si="64"/>
        <v>49771</v>
      </c>
      <c r="T3751" s="43">
        <f ca="1">_xll.BInterpol('Base CDI'!$H$4:$H$28,'Base CDI'!$J$4:$J$29,S3751,"Cubic","Extrapolate=Linear","MultiX=Average","Skip=True","Sort=True")</f>
        <v>13.511169667525751</v>
      </c>
      <c r="U3751" s="43">
        <f ca="1">_xll.BInterpol('Base CDI'!$H$4:$H$28,'Base CDI'!$I$4:$I$29,S3751,"Cubic","Extrapolate=Linear","MultiX=Average","Skip=True","Sort=True")</f>
        <v>13.52895425785578</v>
      </c>
    </row>
    <row r="3752" spans="16:21" x14ac:dyDescent="0.25">
      <c r="P3752" s="10">
        <v>39969</v>
      </c>
      <c r="Q3752">
        <v>21.311620000000001</v>
      </c>
      <c r="S3752" s="42">
        <f t="shared" ca="1" si="64"/>
        <v>49772</v>
      </c>
      <c r="T3752" s="43">
        <f ca="1">_xll.BInterpol('Base CDI'!$H$4:$H$28,'Base CDI'!$J$4:$J$29,S3752,"Cubic","Extrapolate=Linear","MultiX=Average","Skip=True","Sort=True")</f>
        <v>13.511172627543393</v>
      </c>
      <c r="U3752" s="43">
        <f ca="1">_xll.BInterpol('Base CDI'!$H$4:$H$28,'Base CDI'!$I$4:$I$29,S3752,"Cubic","Extrapolate=Linear","MultiX=Average","Skip=True","Sort=True")</f>
        <v>13.528959061428026</v>
      </c>
    </row>
    <row r="3753" spans="16:21" x14ac:dyDescent="0.25">
      <c r="P3753" s="10">
        <v>39972</v>
      </c>
      <c r="Q3753">
        <v>21.319759999999999</v>
      </c>
      <c r="S3753" s="42">
        <f t="shared" ca="1" si="64"/>
        <v>49773</v>
      </c>
      <c r="T3753" s="43">
        <f ca="1">_xll.BInterpol('Base CDI'!$H$4:$H$28,'Base CDI'!$J$4:$J$29,S3753,"Cubic","Extrapolate=Linear","MultiX=Average","Skip=True","Sort=True")</f>
        <v>13.511175588713789</v>
      </c>
      <c r="U3753" s="43">
        <f ca="1">_xll.BInterpol('Base CDI'!$H$4:$H$28,'Base CDI'!$I$4:$I$29,S3753,"Cubic","Extrapolate=Linear","MultiX=Average","Skip=True","Sort=True")</f>
        <v>13.528963854522507</v>
      </c>
    </row>
    <row r="3754" spans="16:21" x14ac:dyDescent="0.25">
      <c r="P3754" s="10">
        <v>39973</v>
      </c>
      <c r="Q3754">
        <v>21.327829999999999</v>
      </c>
      <c r="S3754" s="42">
        <f t="shared" ca="1" si="64"/>
        <v>49774</v>
      </c>
      <c r="T3754" s="43">
        <f ca="1">_xll.BInterpol('Base CDI'!$H$4:$H$28,'Base CDI'!$J$4:$J$29,S3754,"Cubic","Extrapolate=Linear","MultiX=Average","Skip=True","Sort=True")</f>
        <v>13.511178551032668</v>
      </c>
      <c r="U3754" s="43">
        <f ca="1">_xll.BInterpol('Base CDI'!$H$4:$H$28,'Base CDI'!$I$4:$I$29,S3754,"Cubic","Extrapolate=Linear","MultiX=Average","Skip=True","Sort=True")</f>
        <v>13.52896863717803</v>
      </c>
    </row>
    <row r="3755" spans="16:21" x14ac:dyDescent="0.25">
      <c r="P3755" s="10">
        <v>39974</v>
      </c>
      <c r="Q3755">
        <v>21.335819999999998</v>
      </c>
      <c r="S3755" s="42">
        <f t="shared" ca="1" si="64"/>
        <v>49775</v>
      </c>
      <c r="T3755" s="43">
        <f ca="1">_xll.BInterpol('Base CDI'!$H$4:$H$28,'Base CDI'!$J$4:$J$29,S3755,"Cubic","Extrapolate=Linear","MultiX=Average","Skip=True","Sort=True")</f>
        <v>13.511181514495759</v>
      </c>
      <c r="U3755" s="43">
        <f ca="1">_xll.BInterpol('Base CDI'!$H$4:$H$28,'Base CDI'!$I$4:$I$29,S3755,"Cubic","Extrapolate=Linear","MultiX=Average","Skip=True","Sort=True")</f>
        <v>13.5289734094334</v>
      </c>
    </row>
    <row r="3756" spans="16:21" x14ac:dyDescent="0.25">
      <c r="P3756" s="10">
        <v>39976</v>
      </c>
      <c r="Q3756">
        <v>21.34385</v>
      </c>
      <c r="S3756" s="42">
        <f t="shared" ca="1" si="64"/>
        <v>49776</v>
      </c>
      <c r="T3756" s="43">
        <f ca="1">_xll.BInterpol('Base CDI'!$H$4:$H$28,'Base CDI'!$J$4:$J$29,S3756,"Cubic","Extrapolate=Linear","MultiX=Average","Skip=True","Sort=True")</f>
        <v>13.511184479098794</v>
      </c>
      <c r="U3756" s="43">
        <f ca="1">_xll.BInterpol('Base CDI'!$H$4:$H$28,'Base CDI'!$I$4:$I$29,S3756,"Cubic","Extrapolate=Linear","MultiX=Average","Skip=True","Sort=True")</f>
        <v>13.528978171327426</v>
      </c>
    </row>
    <row r="3757" spans="16:21" x14ac:dyDescent="0.25">
      <c r="P3757" s="10">
        <v>39979</v>
      </c>
      <c r="Q3757">
        <v>21.351230000000001</v>
      </c>
      <c r="S3757" s="42">
        <f t="shared" ca="1" si="64"/>
        <v>49777</v>
      </c>
      <c r="T3757" s="43">
        <f ca="1">_xll.BInterpol('Base CDI'!$H$4:$H$28,'Base CDI'!$J$4:$J$29,S3757,"Cubic","Extrapolate=Linear","MultiX=Average","Skip=True","Sort=True")</f>
        <v>13.511187444837505</v>
      </c>
      <c r="U3757" s="43">
        <f ca="1">_xll.BInterpol('Base CDI'!$H$4:$H$28,'Base CDI'!$I$4:$I$29,S3757,"Cubic","Extrapolate=Linear","MultiX=Average","Skip=True","Sort=True")</f>
        <v>13.528982922898912</v>
      </c>
    </row>
    <row r="3758" spans="16:21" x14ac:dyDescent="0.25">
      <c r="P3758" s="10">
        <v>39980</v>
      </c>
      <c r="Q3758">
        <v>21.358540000000001</v>
      </c>
      <c r="S3758" s="42">
        <f t="shared" ca="1" si="64"/>
        <v>49778</v>
      </c>
      <c r="T3758" s="43">
        <f ca="1">_xll.BInterpol('Base CDI'!$H$4:$H$28,'Base CDI'!$J$4:$J$29,S3758,"Cubic","Extrapolate=Linear","MultiX=Average","Skip=True","Sort=True")</f>
        <v>13.51119041170762</v>
      </c>
      <c r="U3758" s="43">
        <f ca="1">_xll.BInterpol('Base CDI'!$H$4:$H$28,'Base CDI'!$I$4:$I$29,S3758,"Cubic","Extrapolate=Linear","MultiX=Average","Skip=True","Sort=True")</f>
        <v>13.528987664186666</v>
      </c>
    </row>
    <row r="3759" spans="16:21" x14ac:dyDescent="0.25">
      <c r="P3759" s="10">
        <v>39981</v>
      </c>
      <c r="Q3759">
        <v>21.365839999999999</v>
      </c>
      <c r="S3759" s="42">
        <f t="shared" ca="1" si="64"/>
        <v>49779</v>
      </c>
      <c r="T3759" s="43">
        <f ca="1">_xll.BInterpol('Base CDI'!$H$4:$H$28,'Base CDI'!$J$4:$J$29,S3759,"Cubic","Extrapolate=Linear","MultiX=Average","Skip=True","Sort=True")</f>
        <v>13.511193379704869</v>
      </c>
      <c r="U3759" s="43">
        <f ca="1">_xll.BInterpol('Base CDI'!$H$4:$H$28,'Base CDI'!$I$4:$I$29,S3759,"Cubic","Extrapolate=Linear","MultiX=Average","Skip=True","Sort=True")</f>
        <v>13.528992395229494</v>
      </c>
    </row>
    <row r="3760" spans="16:21" x14ac:dyDescent="0.25">
      <c r="P3760" s="10">
        <v>39982</v>
      </c>
      <c r="Q3760">
        <v>21.373139999999999</v>
      </c>
      <c r="S3760" s="42">
        <f t="shared" ca="1" si="64"/>
        <v>49780</v>
      </c>
      <c r="T3760" s="43">
        <f ca="1">_xll.BInterpol('Base CDI'!$H$4:$H$28,'Base CDI'!$J$4:$J$29,S3760,"Cubic","Extrapolate=Linear","MultiX=Average","Skip=True","Sort=True")</f>
        <v>13.511196348824987</v>
      </c>
      <c r="U3760" s="43">
        <f ca="1">_xll.BInterpol('Base CDI'!$H$4:$H$28,'Base CDI'!$I$4:$I$29,S3760,"Cubic","Extrapolate=Linear","MultiX=Average","Skip=True","Sort=True")</f>
        <v>13.528997116066204</v>
      </c>
    </row>
    <row r="3761" spans="16:21" x14ac:dyDescent="0.25">
      <c r="P3761" s="10">
        <v>39983</v>
      </c>
      <c r="Q3761">
        <v>21.38045</v>
      </c>
      <c r="S3761" s="42">
        <f t="shared" ca="1" si="64"/>
        <v>49781</v>
      </c>
      <c r="T3761" s="43">
        <f ca="1">_xll.BInterpol('Base CDI'!$H$4:$H$28,'Base CDI'!$J$4:$J$29,S3761,"Cubic","Extrapolate=Linear","MultiX=Average","Skip=True","Sort=True")</f>
        <v>13.511199319063699</v>
      </c>
      <c r="U3761" s="43">
        <f ca="1">_xll.BInterpol('Base CDI'!$H$4:$H$28,'Base CDI'!$I$4:$I$29,S3761,"Cubic","Extrapolate=Linear","MultiX=Average","Skip=True","Sort=True")</f>
        <v>13.5290018267356</v>
      </c>
    </row>
    <row r="3762" spans="16:21" x14ac:dyDescent="0.25">
      <c r="P3762" s="10">
        <v>39986</v>
      </c>
      <c r="Q3762">
        <v>21.38777</v>
      </c>
      <c r="S3762" s="42">
        <f t="shared" ca="1" si="64"/>
        <v>49782</v>
      </c>
      <c r="T3762" s="43">
        <f ca="1">_xll.BInterpol('Base CDI'!$H$4:$H$28,'Base CDI'!$J$4:$J$29,S3762,"Cubic","Extrapolate=Linear","MultiX=Average","Skip=True","Sort=True")</f>
        <v>13.511202290416739</v>
      </c>
      <c r="U3762" s="43">
        <f ca="1">_xll.BInterpol('Base CDI'!$H$4:$H$28,'Base CDI'!$I$4:$I$29,S3762,"Cubic","Extrapolate=Linear","MultiX=Average","Skip=True","Sort=True")</f>
        <v>13.52900652727649</v>
      </c>
    </row>
    <row r="3763" spans="16:21" x14ac:dyDescent="0.25">
      <c r="P3763" s="10">
        <v>39987</v>
      </c>
      <c r="Q3763">
        <v>21.39507</v>
      </c>
      <c r="S3763" s="42">
        <f t="shared" ca="1" si="64"/>
        <v>49783</v>
      </c>
      <c r="T3763" s="43">
        <f ca="1">_xll.BInterpol('Base CDI'!$H$4:$H$28,'Base CDI'!$J$4:$J$29,S3763,"Cubic","Extrapolate=Linear","MultiX=Average","Skip=True","Sort=True")</f>
        <v>13.511205262879837</v>
      </c>
      <c r="U3763" s="43">
        <f ca="1">_xll.BInterpol('Base CDI'!$H$4:$H$28,'Base CDI'!$I$4:$I$29,S3763,"Cubic","Extrapolate=Linear","MultiX=Average","Skip=True","Sort=True")</f>
        <v>13.52901121772768</v>
      </c>
    </row>
    <row r="3764" spans="16:21" x14ac:dyDescent="0.25">
      <c r="P3764" s="10">
        <v>39988</v>
      </c>
      <c r="Q3764">
        <v>21.402370000000001</v>
      </c>
      <c r="S3764" s="42">
        <f t="shared" ca="1" si="64"/>
        <v>49784</v>
      </c>
      <c r="T3764" s="43">
        <f ca="1">_xll.BInterpol('Base CDI'!$H$4:$H$28,'Base CDI'!$J$4:$J$29,S3764,"Cubic","Extrapolate=Linear","MultiX=Average","Skip=True","Sort=True")</f>
        <v>13.511208236448724</v>
      </c>
      <c r="U3764" s="43">
        <f ca="1">_xll.BInterpol('Base CDI'!$H$4:$H$28,'Base CDI'!$I$4:$I$29,S3764,"Cubic","Extrapolate=Linear","MultiX=Average","Skip=True","Sort=True")</f>
        <v>13.529015898127978</v>
      </c>
    </row>
    <row r="3765" spans="16:21" x14ac:dyDescent="0.25">
      <c r="P3765" s="10">
        <v>39989</v>
      </c>
      <c r="Q3765">
        <v>21.409669999999998</v>
      </c>
      <c r="S3765" s="42">
        <f t="shared" ca="1" si="64"/>
        <v>49785</v>
      </c>
      <c r="T3765" s="43">
        <f ca="1">_xll.BInterpol('Base CDI'!$H$4:$H$28,'Base CDI'!$J$4:$J$29,S3765,"Cubic","Extrapolate=Linear","MultiX=Average","Skip=True","Sort=True")</f>
        <v>13.511211211119129</v>
      </c>
      <c r="U3765" s="43">
        <f ca="1">_xll.BInterpol('Base CDI'!$H$4:$H$28,'Base CDI'!$I$4:$I$29,S3765,"Cubic","Extrapolate=Linear","MultiX=Average","Skip=True","Sort=True")</f>
        <v>13.529020568516188</v>
      </c>
    </row>
    <row r="3766" spans="16:21" x14ac:dyDescent="0.25">
      <c r="P3766" s="10">
        <v>39990</v>
      </c>
      <c r="Q3766">
        <v>21.416989999999998</v>
      </c>
      <c r="S3766" s="42">
        <f t="shared" ca="1" si="64"/>
        <v>49786</v>
      </c>
      <c r="T3766" s="43">
        <f ca="1">_xll.BInterpol('Base CDI'!$H$4:$H$28,'Base CDI'!$J$4:$J$29,S3766,"Cubic","Extrapolate=Linear","MultiX=Average","Skip=True","Sort=True")</f>
        <v>13.511214186886782</v>
      </c>
      <c r="U3766" s="43">
        <f ca="1">_xll.BInterpol('Base CDI'!$H$4:$H$28,'Base CDI'!$I$4:$I$29,S3766,"Cubic","Extrapolate=Linear","MultiX=Average","Skip=True","Sort=True")</f>
        <v>13.52902522893112</v>
      </c>
    </row>
    <row r="3767" spans="16:21" x14ac:dyDescent="0.25">
      <c r="P3767" s="10">
        <v>39993</v>
      </c>
      <c r="Q3767">
        <v>21.424399999999999</v>
      </c>
      <c r="S3767" s="42">
        <f t="shared" ca="1" si="64"/>
        <v>49787</v>
      </c>
      <c r="T3767" s="43">
        <f ca="1">_xll.BInterpol('Base CDI'!$H$4:$H$28,'Base CDI'!$J$4:$J$29,S3767,"Cubic","Extrapolate=Linear","MultiX=Average","Skip=True","Sort=True")</f>
        <v>13.511217163747418</v>
      </c>
      <c r="U3767" s="43">
        <f ca="1">_xll.BInterpol('Base CDI'!$H$4:$H$28,'Base CDI'!$I$4:$I$29,S3767,"Cubic","Extrapolate=Linear","MultiX=Average","Skip=True","Sort=True")</f>
        <v>13.529029879411576</v>
      </c>
    </row>
    <row r="3768" spans="16:21" x14ac:dyDescent="0.25">
      <c r="P3768" s="10">
        <v>39994</v>
      </c>
      <c r="Q3768">
        <v>21.431819999999998</v>
      </c>
      <c r="S3768" s="42">
        <f t="shared" ca="1" si="64"/>
        <v>49788</v>
      </c>
      <c r="T3768" s="43">
        <f ca="1">_xll.BInterpol('Base CDI'!$H$4:$H$28,'Base CDI'!$J$4:$J$29,S3768,"Cubic","Extrapolate=Linear","MultiX=Average","Skip=True","Sort=True")</f>
        <v>13.511220141696761</v>
      </c>
      <c r="U3768" s="43">
        <f ca="1">_xll.BInterpol('Base CDI'!$H$4:$H$28,'Base CDI'!$I$4:$I$29,S3768,"Cubic","Extrapolate=Linear","MultiX=Average","Skip=True","Sort=True")</f>
        <v>13.529034519996367</v>
      </c>
    </row>
    <row r="3769" spans="16:21" x14ac:dyDescent="0.25">
      <c r="P3769" s="10">
        <v>39995</v>
      </c>
      <c r="Q3769">
        <v>21.439119999999999</v>
      </c>
      <c r="S3769" s="42">
        <f t="shared" ca="1" si="64"/>
        <v>49789</v>
      </c>
      <c r="T3769" s="43">
        <f ca="1">_xll.BInterpol('Base CDI'!$H$4:$H$28,'Base CDI'!$J$4:$J$29,S3769,"Cubic","Extrapolate=Linear","MultiX=Average","Skip=True","Sort=True")</f>
        <v>13.511223120730547</v>
      </c>
      <c r="U3769" s="43">
        <f ca="1">_xll.BInterpol('Base CDI'!$H$4:$H$28,'Base CDI'!$I$4:$I$29,S3769,"Cubic","Extrapolate=Linear","MultiX=Average","Skip=True","Sort=True")</f>
        <v>13.529039150724296</v>
      </c>
    </row>
    <row r="3770" spans="16:21" x14ac:dyDescent="0.25">
      <c r="P3770" s="10">
        <v>39996</v>
      </c>
      <c r="Q3770">
        <v>21.44651</v>
      </c>
      <c r="S3770" s="42">
        <f t="shared" ca="1" si="64"/>
        <v>49790</v>
      </c>
      <c r="T3770" s="43">
        <f ca="1">_xll.BInterpol('Base CDI'!$H$4:$H$28,'Base CDI'!$J$4:$J$29,S3770,"Cubic","Extrapolate=Linear","MultiX=Average","Skip=True","Sort=True")</f>
        <v>13.511226100844505</v>
      </c>
      <c r="U3770" s="43">
        <f ca="1">_xll.BInterpol('Base CDI'!$H$4:$H$28,'Base CDI'!$I$4:$I$29,S3770,"Cubic","Extrapolate=Linear","MultiX=Average","Skip=True","Sort=True")</f>
        <v>13.529043771634173</v>
      </c>
    </row>
    <row r="3771" spans="16:21" x14ac:dyDescent="0.25">
      <c r="P3771" s="10">
        <v>39997</v>
      </c>
      <c r="Q3771">
        <v>21.45393</v>
      </c>
      <c r="S3771" s="42">
        <f t="shared" ca="1" si="64"/>
        <v>49791</v>
      </c>
      <c r="T3771" s="43">
        <f ca="1">_xll.BInterpol('Base CDI'!$H$4:$H$28,'Base CDI'!$J$4:$J$29,S3771,"Cubic","Extrapolate=Linear","MultiX=Average","Skip=True","Sort=True")</f>
        <v>13.511229082034363</v>
      </c>
      <c r="U3771" s="43">
        <f ca="1">_xll.BInterpol('Base CDI'!$H$4:$H$28,'Base CDI'!$I$4:$I$29,S3771,"Cubic","Extrapolate=Linear","MultiX=Average","Skip=True","Sort=True")</f>
        <v>13.529048382764801</v>
      </c>
    </row>
    <row r="3772" spans="16:21" x14ac:dyDescent="0.25">
      <c r="P3772" s="10">
        <v>40000</v>
      </c>
      <c r="Q3772">
        <v>21.461349999999999</v>
      </c>
      <c r="S3772" s="42">
        <f t="shared" ca="1" si="64"/>
        <v>49792</v>
      </c>
      <c r="T3772" s="43">
        <f ca="1">_xll.BInterpol('Base CDI'!$H$4:$H$28,'Base CDI'!$J$4:$J$29,S3772,"Cubic","Extrapolate=Linear","MultiX=Average","Skip=True","Sort=True")</f>
        <v>13.511232064295855</v>
      </c>
      <c r="U3772" s="43">
        <f ca="1">_xll.BInterpol('Base CDI'!$H$4:$H$28,'Base CDI'!$I$4:$I$29,S3772,"Cubic","Extrapolate=Linear","MultiX=Average","Skip=True","Sort=True")</f>
        <v>13.529052984154989</v>
      </c>
    </row>
    <row r="3773" spans="16:21" x14ac:dyDescent="0.25">
      <c r="P3773" s="10">
        <v>40001</v>
      </c>
      <c r="Q3773">
        <v>21.468779999999999</v>
      </c>
      <c r="S3773" s="42">
        <f t="shared" ca="1" si="64"/>
        <v>49793</v>
      </c>
      <c r="T3773" s="43">
        <f ca="1">_xll.BInterpol('Base CDI'!$H$4:$H$28,'Base CDI'!$J$4:$J$29,S3773,"Cubic","Extrapolate=Linear","MultiX=Average","Skip=True","Sort=True")</f>
        <v>13.511235047624711</v>
      </c>
      <c r="U3773" s="43">
        <f ca="1">_xll.BInterpol('Base CDI'!$H$4:$H$28,'Base CDI'!$I$4:$I$29,S3773,"Cubic","Extrapolate=Linear","MultiX=Average","Skip=True","Sort=True")</f>
        <v>13.529057575843543</v>
      </c>
    </row>
    <row r="3774" spans="16:21" x14ac:dyDescent="0.25">
      <c r="P3774" s="10">
        <v>40002</v>
      </c>
      <c r="Q3774">
        <v>21.476220000000001</v>
      </c>
      <c r="S3774" s="42">
        <f t="shared" ca="1" si="64"/>
        <v>49794</v>
      </c>
      <c r="T3774" s="43">
        <f ca="1">_xll.BInterpol('Base CDI'!$H$4:$H$28,'Base CDI'!$J$4:$J$29,S3774,"Cubic","Extrapolate=Linear","MultiX=Average","Skip=True","Sort=True")</f>
        <v>13.51123803201666</v>
      </c>
      <c r="U3774" s="43">
        <f ca="1">_xll.BInterpol('Base CDI'!$H$4:$H$28,'Base CDI'!$I$4:$I$29,S3774,"Cubic","Extrapolate=Linear","MultiX=Average","Skip=True","Sort=True")</f>
        <v>13.529062157869269</v>
      </c>
    </row>
    <row r="3775" spans="16:21" x14ac:dyDescent="0.25">
      <c r="P3775" s="10">
        <v>40003</v>
      </c>
      <c r="Q3775">
        <v>21.48358</v>
      </c>
      <c r="S3775" s="42">
        <f t="shared" ca="1" si="64"/>
        <v>49795</v>
      </c>
      <c r="T3775" s="43">
        <f ca="1">_xll.BInterpol('Base CDI'!$H$4:$H$28,'Base CDI'!$J$4:$J$29,S3775,"Cubic","Extrapolate=Linear","MultiX=Average","Skip=True","Sort=True")</f>
        <v>13.511241017467432</v>
      </c>
      <c r="U3775" s="43">
        <f ca="1">_xll.BInterpol('Base CDI'!$H$4:$H$28,'Base CDI'!$I$4:$I$29,S3775,"Cubic","Extrapolate=Linear","MultiX=Average","Skip=True","Sort=True")</f>
        <v>13.529066730270973</v>
      </c>
    </row>
    <row r="3776" spans="16:21" x14ac:dyDescent="0.25">
      <c r="P3776" s="10">
        <v>40004</v>
      </c>
      <c r="Q3776">
        <v>21.490939999999998</v>
      </c>
      <c r="S3776" s="42">
        <f t="shared" ca="1" si="64"/>
        <v>49796</v>
      </c>
      <c r="T3776" s="43">
        <f ca="1">_xll.BInterpol('Base CDI'!$H$4:$H$28,'Base CDI'!$J$4:$J$29,S3776,"Cubic","Extrapolate=Linear","MultiX=Average","Skip=True","Sort=True")</f>
        <v>13.511244003972761</v>
      </c>
      <c r="U3776" s="43">
        <f ca="1">_xll.BInterpol('Base CDI'!$H$4:$H$28,'Base CDI'!$I$4:$I$29,S3776,"Cubic","Extrapolate=Linear","MultiX=Average","Skip=True","Sort=True")</f>
        <v>13.529071293087464</v>
      </c>
    </row>
    <row r="3777" spans="16:21" x14ac:dyDescent="0.25">
      <c r="P3777" s="10">
        <v>40007</v>
      </c>
      <c r="Q3777">
        <v>21.498390000000001</v>
      </c>
      <c r="S3777" s="42">
        <f t="shared" ca="1" si="64"/>
        <v>49797</v>
      </c>
      <c r="T3777" s="43">
        <f ca="1">_xll.BInterpol('Base CDI'!$H$4:$H$28,'Base CDI'!$J$4:$J$29,S3777,"Cubic","Extrapolate=Linear","MultiX=Average","Skip=True","Sort=True")</f>
        <v>13.511246991528374</v>
      </c>
      <c r="U3777" s="43">
        <f ca="1">_xll.BInterpol('Base CDI'!$H$4:$H$28,'Base CDI'!$I$4:$I$29,S3777,"Cubic","Extrapolate=Linear","MultiX=Average","Skip=True","Sort=True")</f>
        <v>13.529075846357545</v>
      </c>
    </row>
    <row r="3778" spans="16:21" x14ac:dyDescent="0.25">
      <c r="P3778" s="10">
        <v>40008</v>
      </c>
      <c r="Q3778">
        <v>21.505839999999999</v>
      </c>
      <c r="S3778" s="42">
        <f t="shared" ca="1" si="64"/>
        <v>49798</v>
      </c>
      <c r="T3778" s="43">
        <f ca="1">_xll.BInterpol('Base CDI'!$H$4:$H$28,'Base CDI'!$J$4:$J$29,S3778,"Cubic","Extrapolate=Linear","MultiX=Average","Skip=True","Sort=True")</f>
        <v>13.511249980130003</v>
      </c>
      <c r="U3778" s="43">
        <f ca="1">_xll.BInterpol('Base CDI'!$H$4:$H$28,'Base CDI'!$I$4:$I$29,S3778,"Cubic","Extrapolate=Linear","MultiX=Average","Skip=True","Sort=True")</f>
        <v>13.529080390120026</v>
      </c>
    </row>
    <row r="3779" spans="16:21" x14ac:dyDescent="0.25">
      <c r="P3779" s="10">
        <v>40009</v>
      </c>
      <c r="Q3779">
        <v>21.513190000000002</v>
      </c>
      <c r="S3779" s="42">
        <f t="shared" ca="1" si="64"/>
        <v>49799</v>
      </c>
      <c r="T3779" s="43">
        <f ca="1">_xll.BInterpol('Base CDI'!$H$4:$H$28,'Base CDI'!$J$4:$J$29,S3779,"Cubic","Extrapolate=Linear","MultiX=Average","Skip=True","Sort=True")</f>
        <v>13.511252969773379</v>
      </c>
      <c r="U3779" s="43">
        <f ca="1">_xll.BInterpol('Base CDI'!$H$4:$H$28,'Base CDI'!$I$4:$I$29,S3779,"Cubic","Extrapolate=Linear","MultiX=Average","Skip=True","Sort=True")</f>
        <v>13.529084924413711</v>
      </c>
    </row>
    <row r="3780" spans="16:21" x14ac:dyDescent="0.25">
      <c r="P3780" s="10">
        <v>40010</v>
      </c>
      <c r="Q3780">
        <v>21.520520000000001</v>
      </c>
      <c r="S3780" s="42">
        <f t="shared" ca="1" si="64"/>
        <v>49800</v>
      </c>
      <c r="T3780" s="43">
        <f ca="1">_xll.BInterpol('Base CDI'!$H$4:$H$28,'Base CDI'!$J$4:$J$29,S3780,"Cubic","Extrapolate=Linear","MultiX=Average","Skip=True","Sort=True")</f>
        <v>13.511255960454232</v>
      </c>
      <c r="U3780" s="43">
        <f ca="1">_xll.BInterpol('Base CDI'!$H$4:$H$28,'Base CDI'!$I$4:$I$29,S3780,"Cubic","Extrapolate=Linear","MultiX=Average","Skip=True","Sort=True")</f>
        <v>13.529089449277407</v>
      </c>
    </row>
    <row r="3781" spans="16:21" x14ac:dyDescent="0.25">
      <c r="P3781" s="10">
        <v>40011</v>
      </c>
      <c r="Q3781">
        <v>21.527979999999999</v>
      </c>
      <c r="S3781" s="42">
        <f t="shared" ca="1" si="64"/>
        <v>49801</v>
      </c>
      <c r="T3781" s="43">
        <f ca="1">_xll.BInterpol('Base CDI'!$H$4:$H$28,'Base CDI'!$J$4:$J$29,S3781,"Cubic","Extrapolate=Linear","MultiX=Average","Skip=True","Sort=True")</f>
        <v>13.511258952168291</v>
      </c>
      <c r="U3781" s="43">
        <f ca="1">_xll.BInterpol('Base CDI'!$H$4:$H$28,'Base CDI'!$I$4:$I$29,S3781,"Cubic","Extrapolate=Linear","MultiX=Average","Skip=True","Sort=True")</f>
        <v>13.529093964749922</v>
      </c>
    </row>
    <row r="3782" spans="16:21" x14ac:dyDescent="0.25">
      <c r="P3782" s="10">
        <v>40014</v>
      </c>
      <c r="Q3782">
        <v>21.535450000000001</v>
      </c>
      <c r="S3782" s="42">
        <f t="shared" ca="1" si="64"/>
        <v>49802</v>
      </c>
      <c r="T3782" s="43">
        <f ca="1">_xll.BInterpol('Base CDI'!$H$4:$H$28,'Base CDI'!$J$4:$J$29,S3782,"Cubic","Extrapolate=Linear","MultiX=Average","Skip=True","Sort=True")</f>
        <v>13.51126194491129</v>
      </c>
      <c r="U3782" s="43">
        <f ca="1">_xll.BInterpol('Base CDI'!$H$4:$H$28,'Base CDI'!$I$4:$I$29,S3782,"Cubic","Extrapolate=Linear","MultiX=Average","Skip=True","Sort=True")</f>
        <v>13.529098470870061</v>
      </c>
    </row>
    <row r="3783" spans="16:21" x14ac:dyDescent="0.25">
      <c r="P3783" s="10">
        <v>40015</v>
      </c>
      <c r="Q3783">
        <v>21.542919999999999</v>
      </c>
      <c r="S3783" s="42">
        <f t="shared" ca="1" si="64"/>
        <v>49803</v>
      </c>
      <c r="T3783" s="43">
        <f ca="1">_xll.BInterpol('Base CDI'!$H$4:$H$28,'Base CDI'!$J$4:$J$29,S3783,"Cubic","Extrapolate=Linear","MultiX=Average","Skip=True","Sort=True")</f>
        <v>13.511264938678957</v>
      </c>
      <c r="U3783" s="43">
        <f ca="1">_xll.BInterpol('Base CDI'!$H$4:$H$28,'Base CDI'!$I$4:$I$29,S3783,"Cubic","Extrapolate=Linear","MultiX=Average","Skip=True","Sort=True")</f>
        <v>13.529102967676632</v>
      </c>
    </row>
    <row r="3784" spans="16:21" x14ac:dyDescent="0.25">
      <c r="P3784" s="10">
        <v>40016</v>
      </c>
      <c r="Q3784">
        <v>21.550380000000001</v>
      </c>
      <c r="S3784" s="42">
        <f t="shared" ca="1" si="64"/>
        <v>49804</v>
      </c>
      <c r="T3784" s="43">
        <f ca="1">_xll.BInterpol('Base CDI'!$H$4:$H$28,'Base CDI'!$J$4:$J$29,S3784,"Cubic","Extrapolate=Linear","MultiX=Average","Skip=True","Sort=True")</f>
        <v>13.511267933467023</v>
      </c>
      <c r="U3784" s="43">
        <f ca="1">_xll.BInterpol('Base CDI'!$H$4:$H$28,'Base CDI'!$I$4:$I$29,S3784,"Cubic","Extrapolate=Linear","MultiX=Average","Skip=True","Sort=True")</f>
        <v>13.52910745520844</v>
      </c>
    </row>
    <row r="3785" spans="16:21" x14ac:dyDescent="0.25">
      <c r="P3785" s="10">
        <v>40017</v>
      </c>
      <c r="Q3785">
        <v>21.557749999999999</v>
      </c>
      <c r="S3785" s="42">
        <f t="shared" ca="1" si="64"/>
        <v>49805</v>
      </c>
      <c r="T3785" s="43">
        <f ca="1">_xll.BInterpol('Base CDI'!$H$4:$H$28,'Base CDI'!$J$4:$J$29,S3785,"Cubic","Extrapolate=Linear","MultiX=Average","Skip=True","Sort=True")</f>
        <v>13.51127092927122</v>
      </c>
      <c r="U3785" s="43">
        <f ca="1">_xll.BInterpol('Base CDI'!$H$4:$H$28,'Base CDI'!$I$4:$I$29,S3785,"Cubic","Extrapolate=Linear","MultiX=Average","Skip=True","Sort=True")</f>
        <v>13.529111933504291</v>
      </c>
    </row>
    <row r="3786" spans="16:21" x14ac:dyDescent="0.25">
      <c r="P3786" s="10">
        <v>40018</v>
      </c>
      <c r="Q3786">
        <v>21.564830000000001</v>
      </c>
      <c r="S3786" s="42">
        <f t="shared" ca="1" si="64"/>
        <v>49806</v>
      </c>
      <c r="T3786" s="43">
        <f ca="1">_xll.BInterpol('Base CDI'!$H$4:$H$28,'Base CDI'!$J$4:$J$29,S3786,"Cubic","Extrapolate=Linear","MultiX=Average","Skip=True","Sort=True")</f>
        <v>13.511273926087275</v>
      </c>
      <c r="U3786" s="43">
        <f ca="1">_xll.BInterpol('Base CDI'!$H$4:$H$28,'Base CDI'!$I$4:$I$29,S3786,"Cubic","Extrapolate=Linear","MultiX=Average","Skip=True","Sort=True")</f>
        <v>13.529116402602995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5">S3786+1</f>
        <v>49807</v>
      </c>
      <c r="T3787" s="43">
        <f ca="1">_xll.BInterpol('Base CDI'!$H$4:$H$28,'Base CDI'!$J$4:$J$29,S3787,"Cubic","Extrapolate=Linear","MultiX=Average","Skip=True","Sort=True")</f>
        <v>13.511276923910922</v>
      </c>
      <c r="U3787" s="43">
        <f ca="1">_xll.BInterpol('Base CDI'!$H$4:$H$28,'Base CDI'!$I$4:$I$29,S3787,"Cubic","Extrapolate=Linear","MultiX=Average","Skip=True","Sort=True")</f>
        <v>13.529120862543355</v>
      </c>
    </row>
    <row r="3788" spans="16:21" x14ac:dyDescent="0.25">
      <c r="P3788" s="10">
        <v>40022</v>
      </c>
      <c r="Q3788">
        <v>21.578980000000001</v>
      </c>
      <c r="S3788" s="42">
        <f t="shared" ca="1" si="65"/>
        <v>49808</v>
      </c>
      <c r="T3788" s="43">
        <f ca="1">_xll.BInterpol('Base CDI'!$H$4:$H$28,'Base CDI'!$J$4:$J$29,S3788,"Cubic","Extrapolate=Linear","MultiX=Average","Skip=True","Sort=True")</f>
        <v>13.51127992273789</v>
      </c>
      <c r="U3788" s="43">
        <f ca="1">_xll.BInterpol('Base CDI'!$H$4:$H$28,'Base CDI'!$I$4:$I$29,S3788,"Cubic","Extrapolate=Linear","MultiX=Average","Skip=True","Sort=True")</f>
        <v>13.529125313364178</v>
      </c>
    </row>
    <row r="3789" spans="16:21" x14ac:dyDescent="0.25">
      <c r="P3789" s="10">
        <v>40023</v>
      </c>
      <c r="Q3789">
        <v>21.585979999999999</v>
      </c>
      <c r="S3789" s="42">
        <f t="shared" ca="1" si="65"/>
        <v>49809</v>
      </c>
      <c r="T3789" s="43">
        <f ca="1">_xll.BInterpol('Base CDI'!$H$4:$H$28,'Base CDI'!$J$4:$J$29,S3789,"Cubic","Extrapolate=Linear","MultiX=Average","Skip=True","Sort=True")</f>
        <v>13.511282922563911</v>
      </c>
      <c r="U3789" s="43">
        <f ca="1">_xll.BInterpol('Base CDI'!$H$4:$H$28,'Base CDI'!$I$4:$I$29,S3789,"Cubic","Extrapolate=Linear","MultiX=Average","Skip=True","Sort=True")</f>
        <v>13.529129755104274</v>
      </c>
    </row>
    <row r="3790" spans="16:21" x14ac:dyDescent="0.25">
      <c r="P3790" s="10">
        <v>40024</v>
      </c>
      <c r="Q3790">
        <v>21.593060000000001</v>
      </c>
      <c r="S3790" s="42">
        <f t="shared" ca="1" si="65"/>
        <v>49810</v>
      </c>
      <c r="T3790" s="43">
        <f ca="1">_xll.BInterpol('Base CDI'!$H$4:$H$28,'Base CDI'!$J$4:$J$29,S3790,"Cubic","Extrapolate=Linear","MultiX=Average","Skip=True","Sort=True")</f>
        <v>13.511285923384714</v>
      </c>
      <c r="U3790" s="43">
        <f ca="1">_xll.BInterpol('Base CDI'!$H$4:$H$28,'Base CDI'!$I$4:$I$29,S3790,"Cubic","Extrapolate=Linear","MultiX=Average","Skip=True","Sort=True")</f>
        <v>13.529134187802445</v>
      </c>
    </row>
    <row r="3791" spans="16:21" x14ac:dyDescent="0.25">
      <c r="P3791" s="10">
        <v>40025</v>
      </c>
      <c r="Q3791">
        <v>21.60014</v>
      </c>
      <c r="S3791" s="42">
        <f t="shared" ca="1" si="65"/>
        <v>49811</v>
      </c>
      <c r="T3791" s="43">
        <f ca="1">_xll.BInterpol('Base CDI'!$H$4:$H$28,'Base CDI'!$J$4:$J$29,S3791,"Cubic","Extrapolate=Linear","MultiX=Average","Skip=True","Sort=True")</f>
        <v>13.511288925196029</v>
      </c>
      <c r="U3791" s="43">
        <f ca="1">_xll.BInterpol('Base CDI'!$H$4:$H$28,'Base CDI'!$I$4:$I$29,S3791,"Cubic","Extrapolate=Linear","MultiX=Average","Skip=True","Sort=True")</f>
        <v>13.529138611497498</v>
      </c>
    </row>
    <row r="3792" spans="16:21" x14ac:dyDescent="0.25">
      <c r="P3792" s="10">
        <v>40028</v>
      </c>
      <c r="Q3792">
        <v>21.607220000000002</v>
      </c>
      <c r="S3792" s="42">
        <f t="shared" ca="1" si="65"/>
        <v>49812</v>
      </c>
      <c r="T3792" s="43">
        <f ca="1">_xll.BInterpol('Base CDI'!$H$4:$H$28,'Base CDI'!$J$4:$J$29,S3792,"Cubic","Extrapolate=Linear","MultiX=Average","Skip=True","Sort=True")</f>
        <v>13.511291927993589</v>
      </c>
      <c r="U3792" s="43">
        <f ca="1">_xll.BInterpol('Base CDI'!$H$4:$H$28,'Base CDI'!$I$4:$I$29,S3792,"Cubic","Extrapolate=Linear","MultiX=Average","Skip=True","Sort=True")</f>
        <v>13.529143026228242</v>
      </c>
    </row>
    <row r="3793" spans="16:21" x14ac:dyDescent="0.25">
      <c r="P3793" s="10">
        <v>40029</v>
      </c>
      <c r="Q3793">
        <v>21.614319999999999</v>
      </c>
      <c r="S3793" s="42">
        <f t="shared" ca="1" si="65"/>
        <v>49813</v>
      </c>
      <c r="T3793" s="43">
        <f ca="1">_xll.BInterpol('Base CDI'!$H$4:$H$28,'Base CDI'!$J$4:$J$29,S3793,"Cubic","Extrapolate=Linear","MultiX=Average","Skip=True","Sort=True")</f>
        <v>13.511294931773122</v>
      </c>
      <c r="U3793" s="43">
        <f ca="1">_xll.BInterpol('Base CDI'!$H$4:$H$28,'Base CDI'!$I$4:$I$29,S3793,"Cubic","Extrapolate=Linear","MultiX=Average","Skip=True","Sort=True")</f>
        <v>13.529147432033483</v>
      </c>
    </row>
    <row r="3794" spans="16:21" x14ac:dyDescent="0.25">
      <c r="P3794" s="10">
        <v>40030</v>
      </c>
      <c r="Q3794">
        <v>21.621400000000001</v>
      </c>
      <c r="S3794" s="42">
        <f t="shared" ca="1" si="65"/>
        <v>49814</v>
      </c>
      <c r="T3794" s="43">
        <f ca="1">_xll.BInterpol('Base CDI'!$H$4:$H$28,'Base CDI'!$J$4:$J$29,S3794,"Cubic","Extrapolate=Linear","MultiX=Average","Skip=True","Sort=True")</f>
        <v>13.511297936530362</v>
      </c>
      <c r="U3794" s="43">
        <f ca="1">_xll.BInterpol('Base CDI'!$H$4:$H$28,'Base CDI'!$I$4:$I$29,S3794,"Cubic","Extrapolate=Linear","MultiX=Average","Skip=True","Sort=True")</f>
        <v>13.529151828952028</v>
      </c>
    </row>
    <row r="3795" spans="16:21" x14ac:dyDescent="0.25">
      <c r="P3795" s="10">
        <v>40031</v>
      </c>
      <c r="Q3795">
        <v>21.628489999999999</v>
      </c>
      <c r="S3795" s="42">
        <f t="shared" ca="1" si="65"/>
        <v>49815</v>
      </c>
      <c r="T3795" s="43">
        <f ca="1">_xll.BInterpol('Base CDI'!$H$4:$H$28,'Base CDI'!$J$4:$J$29,S3795,"Cubic","Extrapolate=Linear","MultiX=Average","Skip=True","Sort=True")</f>
        <v>13.511300942261034</v>
      </c>
      <c r="U3795" s="43">
        <f ca="1">_xll.BInterpol('Base CDI'!$H$4:$H$28,'Base CDI'!$I$4:$I$29,S3795,"Cubic","Extrapolate=Linear","MultiX=Average","Skip=True","Sort=True")</f>
        <v>13.529156217022681</v>
      </c>
    </row>
    <row r="3796" spans="16:21" x14ac:dyDescent="0.25">
      <c r="P3796" s="10">
        <v>40032</v>
      </c>
      <c r="Q3796">
        <v>21.635590000000001</v>
      </c>
      <c r="S3796" s="42">
        <f t="shared" ca="1" si="65"/>
        <v>49816</v>
      </c>
      <c r="T3796" s="43">
        <f ca="1">_xll.BInterpol('Base CDI'!$H$4:$H$28,'Base CDI'!$J$4:$J$29,S3796,"Cubic","Extrapolate=Linear","MultiX=Average","Skip=True","Sort=True")</f>
        <v>13.511303948960874</v>
      </c>
      <c r="U3796" s="43">
        <f ca="1">_xll.BInterpol('Base CDI'!$H$4:$H$28,'Base CDI'!$I$4:$I$29,S3796,"Cubic","Extrapolate=Linear","MultiX=Average","Skip=True","Sort=True")</f>
        <v>13.52916059628425</v>
      </c>
    </row>
    <row r="3797" spans="16:21" x14ac:dyDescent="0.25">
      <c r="P3797" s="10">
        <v>40035</v>
      </c>
      <c r="Q3797">
        <v>21.642690000000002</v>
      </c>
      <c r="S3797" s="42">
        <f t="shared" ca="1" si="65"/>
        <v>49817</v>
      </c>
      <c r="T3797" s="43">
        <f ca="1">_xll.BInterpol('Base CDI'!$H$4:$H$28,'Base CDI'!$J$4:$J$29,S3797,"Cubic","Extrapolate=Linear","MultiX=Average","Skip=True","Sort=True")</f>
        <v>13.511306956625608</v>
      </c>
      <c r="U3797" s="43">
        <f ca="1">_xll.BInterpol('Base CDI'!$H$4:$H$28,'Base CDI'!$I$4:$I$29,S3797,"Cubic","Extrapolate=Linear","MultiX=Average","Skip=True","Sort=True")</f>
        <v>13.529164966775543</v>
      </c>
    </row>
    <row r="3798" spans="16:21" x14ac:dyDescent="0.25">
      <c r="P3798" s="10">
        <v>40036</v>
      </c>
      <c r="Q3798">
        <v>21.649789999999999</v>
      </c>
      <c r="S3798" s="42">
        <f t="shared" ca="1" si="65"/>
        <v>49818</v>
      </c>
      <c r="T3798" s="43">
        <f ca="1">_xll.BInterpol('Base CDI'!$H$4:$H$28,'Base CDI'!$J$4:$J$29,S3798,"Cubic","Extrapolate=Linear","MultiX=Average","Skip=True","Sort=True")</f>
        <v>13.511309965250971</v>
      </c>
      <c r="U3798" s="43">
        <f ca="1">_xll.BInterpol('Base CDI'!$H$4:$H$28,'Base CDI'!$I$4:$I$29,S3798,"Cubic","Extrapolate=Linear","MultiX=Average","Skip=True","Sort=True")</f>
        <v>13.529169328535364</v>
      </c>
    </row>
    <row r="3799" spans="16:21" x14ac:dyDescent="0.25">
      <c r="P3799" s="10">
        <v>40037</v>
      </c>
      <c r="Q3799">
        <v>21.656890000000001</v>
      </c>
      <c r="S3799" s="42">
        <f t="shared" ca="1" si="65"/>
        <v>49819</v>
      </c>
      <c r="T3799" s="43">
        <f ca="1">_xll.BInterpol('Base CDI'!$H$4:$H$28,'Base CDI'!$J$4:$J$29,S3799,"Cubic","Extrapolate=Linear","MultiX=Average","Skip=True","Sort=True")</f>
        <v>13.511312974832691</v>
      </c>
      <c r="U3799" s="43">
        <f ca="1">_xll.BInterpol('Base CDI'!$H$4:$H$28,'Base CDI'!$I$4:$I$29,S3799,"Cubic","Extrapolate=Linear","MultiX=Average","Skip=True","Sort=True")</f>
        <v>13.52917368160252</v>
      </c>
    </row>
    <row r="3800" spans="16:21" x14ac:dyDescent="0.25">
      <c r="P3800" s="10">
        <v>40038</v>
      </c>
      <c r="Q3800">
        <v>21.664000000000001</v>
      </c>
      <c r="S3800" s="42">
        <f t="shared" ca="1" si="65"/>
        <v>49820</v>
      </c>
      <c r="T3800" s="43">
        <f ca="1">_xll.BInterpol('Base CDI'!$H$4:$H$28,'Base CDI'!$J$4:$J$29,S3800,"Cubic","Extrapolate=Linear","MultiX=Average","Skip=True","Sort=True")</f>
        <v>13.511315985366499</v>
      </c>
      <c r="U3800" s="43">
        <f ca="1">_xll.BInterpol('Base CDI'!$H$4:$H$28,'Base CDI'!$I$4:$I$29,S3800,"Cubic","Extrapolate=Linear","MultiX=Average","Skip=True","Sort=True")</f>
        <v>13.529178026015821</v>
      </c>
    </row>
    <row r="3801" spans="16:21" x14ac:dyDescent="0.25">
      <c r="P3801" s="10">
        <v>40039</v>
      </c>
      <c r="Q3801">
        <v>21.671109999999999</v>
      </c>
      <c r="S3801" s="42">
        <f t="shared" ca="1" si="65"/>
        <v>49821</v>
      </c>
      <c r="T3801" s="43">
        <f ca="1">_xll.BInterpol('Base CDI'!$H$4:$H$28,'Base CDI'!$J$4:$J$29,S3801,"Cubic","Extrapolate=Linear","MultiX=Average","Skip=True","Sort=True")</f>
        <v>13.511318996848125</v>
      </c>
      <c r="U3801" s="43">
        <f ca="1">_xll.BInterpol('Base CDI'!$H$4:$H$28,'Base CDI'!$I$4:$I$29,S3801,"Cubic","Extrapolate=Linear","MultiX=Average","Skip=True","Sort=True")</f>
        <v>13.529182361814067</v>
      </c>
    </row>
    <row r="3802" spans="16:21" x14ac:dyDescent="0.25">
      <c r="P3802" s="10">
        <v>40042</v>
      </c>
      <c r="Q3802">
        <v>21.67822</v>
      </c>
      <c r="S3802" s="42">
        <f t="shared" ca="1" si="65"/>
        <v>49822</v>
      </c>
      <c r="T3802" s="43">
        <f ca="1">_xll.BInterpol('Base CDI'!$H$4:$H$28,'Base CDI'!$J$4:$J$29,S3802,"Cubic","Extrapolate=Linear","MultiX=Average","Skip=True","Sort=True")</f>
        <v>13.5113220092733</v>
      </c>
      <c r="U3802" s="43">
        <f ca="1">_xll.BInterpol('Base CDI'!$H$4:$H$28,'Base CDI'!$I$4:$I$29,S3802,"Cubic","Extrapolate=Linear","MultiX=Average","Skip=True","Sort=True")</f>
        <v>13.52918668903607</v>
      </c>
    </row>
    <row r="3803" spans="16:21" x14ac:dyDescent="0.25">
      <c r="P3803" s="10">
        <v>40043</v>
      </c>
      <c r="Q3803">
        <v>21.68534</v>
      </c>
      <c r="S3803" s="42">
        <f t="shared" ca="1" si="65"/>
        <v>49823</v>
      </c>
      <c r="T3803" s="43">
        <f ca="1">_xll.BInterpol('Base CDI'!$H$4:$H$28,'Base CDI'!$J$4:$J$29,S3803,"Cubic","Extrapolate=Linear","MultiX=Average","Skip=True","Sort=True")</f>
        <v>13.511325022637756</v>
      </c>
      <c r="U3803" s="43">
        <f ca="1">_xll.BInterpol('Base CDI'!$H$4:$H$28,'Base CDI'!$I$4:$I$29,S3803,"Cubic","Extrapolate=Linear","MultiX=Average","Skip=True","Sort=True")</f>
        <v>13.529191007720636</v>
      </c>
    </row>
    <row r="3804" spans="16:21" x14ac:dyDescent="0.25">
      <c r="P3804" s="10">
        <v>40044</v>
      </c>
      <c r="Q3804">
        <v>21.692450000000001</v>
      </c>
      <c r="S3804" s="42">
        <f t="shared" ca="1" si="65"/>
        <v>49824</v>
      </c>
      <c r="T3804" s="43">
        <f ca="1">_xll.BInterpol('Base CDI'!$H$4:$H$28,'Base CDI'!$J$4:$J$29,S3804,"Cubic","Extrapolate=Linear","MultiX=Average","Skip=True","Sort=True")</f>
        <v>13.51132803693722</v>
      </c>
      <c r="U3804" s="43">
        <f ca="1">_xll.BInterpol('Base CDI'!$H$4:$H$28,'Base CDI'!$I$4:$I$29,S3804,"Cubic","Extrapolate=Linear","MultiX=Average","Skip=True","Sort=True")</f>
        <v>13.52919531790657</v>
      </c>
    </row>
    <row r="3805" spans="16:21" x14ac:dyDescent="0.25">
      <c r="P3805" s="10">
        <v>40045</v>
      </c>
      <c r="Q3805">
        <v>21.699580000000001</v>
      </c>
      <c r="S3805" s="42">
        <f t="shared" ca="1" si="65"/>
        <v>49825</v>
      </c>
      <c r="T3805" s="43">
        <f ca="1">_xll.BInterpol('Base CDI'!$H$4:$H$28,'Base CDI'!$J$4:$J$29,S3805,"Cubic","Extrapolate=Linear","MultiX=Average","Skip=True","Sort=True")</f>
        <v>13.511331052167426</v>
      </c>
      <c r="U3805" s="43">
        <f ca="1">_xll.BInterpol('Base CDI'!$H$4:$H$28,'Base CDI'!$I$4:$I$29,S3805,"Cubic","Extrapolate=Linear","MultiX=Average","Skip=True","Sort=True")</f>
        <v>13.529199619632678</v>
      </c>
    </row>
    <row r="3806" spans="16:21" x14ac:dyDescent="0.25">
      <c r="P3806" s="10">
        <v>40046</v>
      </c>
      <c r="Q3806">
        <v>21.706710000000001</v>
      </c>
      <c r="S3806" s="42">
        <f t="shared" ca="1" si="65"/>
        <v>49826</v>
      </c>
      <c r="T3806" s="43">
        <f ca="1">_xll.BInterpol('Base CDI'!$H$4:$H$28,'Base CDI'!$J$4:$J$29,S3806,"Cubic","Extrapolate=Linear","MultiX=Average","Skip=True","Sort=True")</f>
        <v>13.511334068324103</v>
      </c>
      <c r="U3806" s="43">
        <f ca="1">_xll.BInterpol('Base CDI'!$H$4:$H$28,'Base CDI'!$I$4:$I$29,S3806,"Cubic","Extrapolate=Linear","MultiX=Average","Skip=True","Sort=True")</f>
        <v>13.529203912937767</v>
      </c>
    </row>
    <row r="3807" spans="16:21" x14ac:dyDescent="0.25">
      <c r="P3807" s="10">
        <v>40049</v>
      </c>
      <c r="Q3807">
        <v>21.713830000000002</v>
      </c>
      <c r="S3807" s="42">
        <f t="shared" ca="1" si="65"/>
        <v>49827</v>
      </c>
      <c r="T3807" s="43">
        <f ca="1">_xll.BInterpol('Base CDI'!$H$4:$H$28,'Base CDI'!$J$4:$J$29,S3807,"Cubic","Extrapolate=Linear","MultiX=Average","Skip=True","Sort=True")</f>
        <v>13.511337085402982</v>
      </c>
      <c r="U3807" s="43">
        <f ca="1">_xll.BInterpol('Base CDI'!$H$4:$H$28,'Base CDI'!$I$4:$I$29,S3807,"Cubic","Extrapolate=Linear","MultiX=Average","Skip=True","Sort=True")</f>
        <v>13.529208197860646</v>
      </c>
    </row>
    <row r="3808" spans="16:21" x14ac:dyDescent="0.25">
      <c r="P3808" s="10">
        <v>40050</v>
      </c>
      <c r="Q3808">
        <v>21.720960000000002</v>
      </c>
      <c r="S3808" s="42">
        <f t="shared" ca="1" si="65"/>
        <v>49828</v>
      </c>
      <c r="T3808" s="43">
        <f ca="1">_xll.BInterpol('Base CDI'!$H$4:$H$28,'Base CDI'!$J$4:$J$29,S3808,"Cubic","Extrapolate=Linear","MultiX=Average","Skip=True","Sort=True")</f>
        <v>13.511340103399792</v>
      </c>
      <c r="U3808" s="43">
        <f ca="1">_xll.BInterpol('Base CDI'!$H$4:$H$28,'Base CDI'!$I$4:$I$29,S3808,"Cubic","Extrapolate=Linear","MultiX=Average","Skip=True","Sort=True")</f>
        <v>13.529212474440119</v>
      </c>
    </row>
    <row r="3809" spans="16:21" x14ac:dyDescent="0.25">
      <c r="P3809" s="10">
        <v>40051</v>
      </c>
      <c r="Q3809">
        <v>21.728090000000002</v>
      </c>
      <c r="S3809" s="42">
        <f t="shared" ca="1" si="65"/>
        <v>49829</v>
      </c>
      <c r="T3809" s="43">
        <f ca="1">_xll.BInterpol('Base CDI'!$H$4:$H$28,'Base CDI'!$J$4:$J$29,S3809,"Cubic","Extrapolate=Linear","MultiX=Average","Skip=True","Sort=True")</f>
        <v>13.511343122310267</v>
      </c>
      <c r="U3809" s="43">
        <f ca="1">_xll.BInterpol('Base CDI'!$H$4:$H$28,'Base CDI'!$I$4:$I$29,S3809,"Cubic","Extrapolate=Linear","MultiX=Average","Skip=True","Sort=True")</f>
        <v>13.529216742714992</v>
      </c>
    </row>
    <row r="3810" spans="16:21" x14ac:dyDescent="0.25">
      <c r="P3810" s="10">
        <v>40052</v>
      </c>
      <c r="Q3810">
        <v>21.735220000000002</v>
      </c>
      <c r="S3810" s="42">
        <f t="shared" ca="1" si="65"/>
        <v>49830</v>
      </c>
      <c r="T3810" s="43">
        <f ca="1">_xll.BInterpol('Base CDI'!$H$4:$H$28,'Base CDI'!$J$4:$J$29,S3810,"Cubic","Extrapolate=Linear","MultiX=Average","Skip=True","Sort=True")</f>
        <v>13.511346142130135</v>
      </c>
      <c r="U3810" s="43">
        <f ca="1">_xll.BInterpol('Base CDI'!$H$4:$H$28,'Base CDI'!$I$4:$I$29,S3810,"Cubic","Extrapolate=Linear","MultiX=Average","Skip=True","Sort=True")</f>
        <v>13.529221002724071</v>
      </c>
    </row>
    <row r="3811" spans="16:21" x14ac:dyDescent="0.25">
      <c r="P3811" s="10">
        <v>40053</v>
      </c>
      <c r="Q3811">
        <v>21.742349999999998</v>
      </c>
      <c r="S3811" s="42">
        <f t="shared" ca="1" si="65"/>
        <v>49831</v>
      </c>
      <c r="T3811" s="43">
        <f ca="1">_xll.BInterpol('Base CDI'!$H$4:$H$28,'Base CDI'!$J$4:$J$29,S3811,"Cubic","Extrapolate=Linear","MultiX=Average","Skip=True","Sort=True")</f>
        <v>13.511349162855126</v>
      </c>
      <c r="U3811" s="43">
        <f ca="1">_xll.BInterpol('Base CDI'!$H$4:$H$28,'Base CDI'!$I$4:$I$29,S3811,"Cubic","Extrapolate=Linear","MultiX=Average","Skip=True","Sort=True")</f>
        <v>13.529225254506168</v>
      </c>
    </row>
    <row r="3812" spans="16:21" x14ac:dyDescent="0.25">
      <c r="P3812" s="10">
        <v>40056</v>
      </c>
      <c r="Q3812">
        <v>21.749490000000002</v>
      </c>
      <c r="S3812" s="42">
        <f t="shared" ca="1" si="65"/>
        <v>49832</v>
      </c>
      <c r="T3812" s="43">
        <f ca="1">_xll.BInterpol('Base CDI'!$H$4:$H$28,'Base CDI'!$J$4:$J$29,S3812,"Cubic","Extrapolate=Linear","MultiX=Average","Skip=True","Sort=True")</f>
        <v>13.511352184480971</v>
      </c>
      <c r="U3812" s="43">
        <f ca="1">_xll.BInterpol('Base CDI'!$H$4:$H$28,'Base CDI'!$I$4:$I$29,S3812,"Cubic","Extrapolate=Linear","MultiX=Average","Skip=True","Sort=True")</f>
        <v>13.529229498100083</v>
      </c>
    </row>
    <row r="3813" spans="16:21" x14ac:dyDescent="0.25">
      <c r="P3813" s="10">
        <v>40057</v>
      </c>
      <c r="Q3813">
        <v>21.756620000000002</v>
      </c>
      <c r="S3813" s="42">
        <f t="shared" ca="1" si="65"/>
        <v>49833</v>
      </c>
      <c r="T3813" s="43">
        <f ca="1">_xll.BInterpol('Base CDI'!$H$4:$H$28,'Base CDI'!$J$4:$J$29,S3813,"Cubic","Extrapolate=Linear","MultiX=Average","Skip=True","Sort=True")</f>
        <v>13.511355207003403</v>
      </c>
      <c r="U3813" s="43">
        <f ca="1">_xll.BInterpol('Base CDI'!$H$4:$H$28,'Base CDI'!$I$4:$I$29,S3813,"Cubic","Extrapolate=Linear","MultiX=Average","Skip=True","Sort=True")</f>
        <v>13.529233733544626</v>
      </c>
    </row>
    <row r="3814" spans="16:21" x14ac:dyDescent="0.25">
      <c r="P3814" s="10">
        <v>40058</v>
      </c>
      <c r="Q3814">
        <v>21.763760000000001</v>
      </c>
      <c r="S3814" s="42">
        <f t="shared" ca="1" si="65"/>
        <v>49834</v>
      </c>
      <c r="T3814" s="43">
        <f ca="1">_xll.BInterpol('Base CDI'!$H$4:$H$28,'Base CDI'!$J$4:$J$29,S3814,"Cubic","Extrapolate=Linear","MultiX=Average","Skip=True","Sort=True")</f>
        <v>13.51135823041815</v>
      </c>
      <c r="U3814" s="43">
        <f ca="1">_xll.BInterpol('Base CDI'!$H$4:$H$28,'Base CDI'!$I$4:$I$29,S3814,"Cubic","Extrapolate=Linear","MultiX=Average","Skip=True","Sort=True")</f>
        <v>13.529237960878604</v>
      </c>
    </row>
    <row r="3815" spans="16:21" x14ac:dyDescent="0.25">
      <c r="P3815" s="10">
        <v>40059</v>
      </c>
      <c r="Q3815">
        <v>21.770910000000001</v>
      </c>
      <c r="S3815" s="42">
        <f t="shared" ca="1" si="65"/>
        <v>49835</v>
      </c>
      <c r="T3815" s="43">
        <f ca="1">_xll.BInterpol('Base CDI'!$H$4:$H$28,'Base CDI'!$J$4:$J$29,S3815,"Cubic","Extrapolate=Linear","MultiX=Average","Skip=True","Sort=True")</f>
        <v>13.511361254720942</v>
      </c>
      <c r="U3815" s="43">
        <f ca="1">_xll.BInterpol('Base CDI'!$H$4:$H$28,'Base CDI'!$I$4:$I$29,S3815,"Cubic","Extrapolate=Linear","MultiX=Average","Skip=True","Sort=True")</f>
        <v>13.52924218014082</v>
      </c>
    </row>
    <row r="3816" spans="16:21" x14ac:dyDescent="0.25">
      <c r="P3816" s="10">
        <v>40060</v>
      </c>
      <c r="Q3816">
        <v>21.77805</v>
      </c>
      <c r="S3816" s="42">
        <f t="shared" ca="1" si="65"/>
        <v>49836</v>
      </c>
      <c r="T3816" s="43">
        <f ca="1">_xll.BInterpol('Base CDI'!$H$4:$H$28,'Base CDI'!$J$4:$J$29,S3816,"Cubic","Extrapolate=Linear","MultiX=Average","Skip=True","Sort=True")</f>
        <v>13.511364279907511</v>
      </c>
      <c r="U3816" s="43">
        <f ca="1">_xll.BInterpol('Base CDI'!$H$4:$H$28,'Base CDI'!$I$4:$I$29,S3816,"Cubic","Extrapolate=Linear","MultiX=Average","Skip=True","Sort=True")</f>
        <v>13.529246391370084</v>
      </c>
    </row>
    <row r="3817" spans="16:21" x14ac:dyDescent="0.25">
      <c r="P3817" s="10">
        <v>40064</v>
      </c>
      <c r="Q3817">
        <v>21.7852</v>
      </c>
      <c r="S3817" s="42">
        <f t="shared" ca="1" si="65"/>
        <v>49837</v>
      </c>
      <c r="T3817" s="43">
        <f ca="1">_xll.BInterpol('Base CDI'!$H$4:$H$28,'Base CDI'!$J$4:$J$29,S3817,"Cubic","Extrapolate=Linear","MultiX=Average","Skip=True","Sort=True")</f>
        <v>13.511367305973588</v>
      </c>
      <c r="U3817" s="43">
        <f ca="1">_xll.BInterpol('Base CDI'!$H$4:$H$28,'Base CDI'!$I$4:$I$29,S3817,"Cubic","Extrapolate=Linear","MultiX=Average","Skip=True","Sort=True")</f>
        <v>13.5292505946052</v>
      </c>
    </row>
    <row r="3818" spans="16:21" x14ac:dyDescent="0.25">
      <c r="P3818" s="10">
        <v>40065</v>
      </c>
      <c r="Q3818">
        <v>21.792349999999999</v>
      </c>
      <c r="S3818" s="42">
        <f t="shared" ca="1" si="65"/>
        <v>49838</v>
      </c>
      <c r="T3818" s="43">
        <f ca="1">_xll.BInterpol('Base CDI'!$H$4:$H$28,'Base CDI'!$J$4:$J$29,S3818,"Cubic","Extrapolate=Linear","MultiX=Average","Skip=True","Sort=True")</f>
        <v>13.511370332914902</v>
      </c>
      <c r="U3818" s="43">
        <f ca="1">_xll.BInterpol('Base CDI'!$H$4:$H$28,'Base CDI'!$I$4:$I$29,S3818,"Cubic","Extrapolate=Linear","MultiX=Average","Skip=True","Sort=True")</f>
        <v>13.529254789884979</v>
      </c>
    </row>
    <row r="3819" spans="16:21" x14ac:dyDescent="0.25">
      <c r="P3819" s="10">
        <v>40066</v>
      </c>
      <c r="Q3819">
        <v>21.799510000000001</v>
      </c>
      <c r="S3819" s="42">
        <f t="shared" ca="1" si="65"/>
        <v>49839</v>
      </c>
      <c r="T3819" s="43">
        <f ca="1">_xll.BInterpol('Base CDI'!$H$4:$H$28,'Base CDI'!$J$4:$J$29,S3819,"Cubic","Extrapolate=Linear","MultiX=Average","Skip=True","Sort=True")</f>
        <v>13.511373360727186</v>
      </c>
      <c r="U3819" s="43">
        <f ca="1">_xll.BInterpol('Base CDI'!$H$4:$H$28,'Base CDI'!$I$4:$I$29,S3819,"Cubic","Extrapolate=Linear","MultiX=Average","Skip=True","Sort=True")</f>
        <v>13.529258977248222</v>
      </c>
    </row>
    <row r="3820" spans="16:21" x14ac:dyDescent="0.25">
      <c r="P3820" s="10">
        <v>40067</v>
      </c>
      <c r="Q3820">
        <v>21.80667</v>
      </c>
      <c r="S3820" s="42">
        <f t="shared" ca="1" si="65"/>
        <v>49840</v>
      </c>
      <c r="T3820" s="43">
        <f ca="1">_xll.BInterpol('Base CDI'!$H$4:$H$28,'Base CDI'!$J$4:$J$29,S3820,"Cubic","Extrapolate=Linear","MultiX=Average","Skip=True","Sort=True")</f>
        <v>13.511376389406168</v>
      </c>
      <c r="U3820" s="43">
        <f ca="1">_xll.BInterpol('Base CDI'!$H$4:$H$28,'Base CDI'!$I$4:$I$29,S3820,"Cubic","Extrapolate=Linear","MultiX=Average","Skip=True","Sort=True")</f>
        <v>13.529263156733737</v>
      </c>
    </row>
    <row r="3821" spans="16:21" x14ac:dyDescent="0.25">
      <c r="P3821" s="10">
        <v>40070</v>
      </c>
      <c r="Q3821">
        <v>21.813829999999999</v>
      </c>
      <c r="S3821" s="42">
        <f t="shared" ca="1" si="65"/>
        <v>49841</v>
      </c>
      <c r="T3821" s="43">
        <f ca="1">_xll.BInterpol('Base CDI'!$H$4:$H$28,'Base CDI'!$J$4:$J$29,S3821,"Cubic","Extrapolate=Linear","MultiX=Average","Skip=True","Sort=True")</f>
        <v>13.511379418947579</v>
      </c>
      <c r="U3821" s="43">
        <f ca="1">_xll.BInterpol('Base CDI'!$H$4:$H$28,'Base CDI'!$I$4:$I$29,S3821,"Cubic","Extrapolate=Linear","MultiX=Average","Skip=True","Sort=True")</f>
        <v>13.529267328380334</v>
      </c>
    </row>
    <row r="3822" spans="16:21" x14ac:dyDescent="0.25">
      <c r="P3822" s="10">
        <v>40071</v>
      </c>
      <c r="Q3822">
        <v>21.821000000000002</v>
      </c>
      <c r="S3822" s="42">
        <f t="shared" ca="1" si="65"/>
        <v>49842</v>
      </c>
      <c r="T3822" s="43">
        <f ca="1">_xll.BInterpol('Base CDI'!$H$4:$H$28,'Base CDI'!$J$4:$J$29,S3822,"Cubic","Extrapolate=Linear","MultiX=Average","Skip=True","Sort=True")</f>
        <v>13.511382449347151</v>
      </c>
      <c r="U3822" s="43">
        <f ca="1">_xll.BInterpol('Base CDI'!$H$4:$H$28,'Base CDI'!$I$4:$I$29,S3822,"Cubic","Extrapolate=Linear","MultiX=Average","Skip=True","Sort=True")</f>
        <v>13.529271492226815</v>
      </c>
    </row>
    <row r="3823" spans="16:21" x14ac:dyDescent="0.25">
      <c r="P3823" s="10">
        <v>40072</v>
      </c>
      <c r="Q3823">
        <v>21.82816</v>
      </c>
      <c r="S3823" s="42">
        <f t="shared" ca="1" si="65"/>
        <v>49843</v>
      </c>
      <c r="T3823" s="43">
        <f ca="1">_xll.BInterpol('Base CDI'!$H$4:$H$28,'Base CDI'!$J$4:$J$29,S3823,"Cubic","Extrapolate=Linear","MultiX=Average","Skip=True","Sort=True")</f>
        <v>13.511385480600612</v>
      </c>
      <c r="U3823" s="43">
        <f ca="1">_xll.BInterpol('Base CDI'!$H$4:$H$28,'Base CDI'!$I$4:$I$29,S3823,"Cubic","Extrapolate=Linear","MultiX=Average","Skip=True","Sort=True")</f>
        <v>13.529275648311991</v>
      </c>
    </row>
    <row r="3824" spans="16:21" x14ac:dyDescent="0.25">
      <c r="P3824" s="10">
        <v>40073</v>
      </c>
      <c r="Q3824">
        <v>21.835329999999999</v>
      </c>
      <c r="S3824" s="42">
        <f t="shared" ca="1" si="65"/>
        <v>49844</v>
      </c>
      <c r="T3824" s="43">
        <f ca="1">_xll.BInterpol('Base CDI'!$H$4:$H$28,'Base CDI'!$J$4:$J$29,S3824,"Cubic","Extrapolate=Linear","MultiX=Average","Skip=True","Sort=True")</f>
        <v>13.511388512703695</v>
      </c>
      <c r="U3824" s="43">
        <f ca="1">_xll.BInterpol('Base CDI'!$H$4:$H$28,'Base CDI'!$I$4:$I$29,S3824,"Cubic","Extrapolate=Linear","MultiX=Average","Skip=True","Sort=True")</f>
        <v>13.529279796674665</v>
      </c>
    </row>
    <row r="3825" spans="16:21" x14ac:dyDescent="0.25">
      <c r="P3825" s="10">
        <v>40074</v>
      </c>
      <c r="Q3825">
        <v>21.842500000000001</v>
      </c>
      <c r="S3825" s="42">
        <f t="shared" ca="1" si="65"/>
        <v>49845</v>
      </c>
      <c r="T3825" s="43">
        <f ca="1">_xll.BInterpol('Base CDI'!$H$4:$H$28,'Base CDI'!$J$4:$J$29,S3825,"Cubic","Extrapolate=Linear","MultiX=Average","Skip=True","Sort=True")</f>
        <v>13.511391545652129</v>
      </c>
      <c r="U3825" s="43">
        <f ca="1">_xll.BInterpol('Base CDI'!$H$4:$H$28,'Base CDI'!$I$4:$I$29,S3825,"Cubic","Extrapolate=Linear","MultiX=Average","Skip=True","Sort=True")</f>
        <v>13.529283937353643</v>
      </c>
    </row>
    <row r="3826" spans="16:21" x14ac:dyDescent="0.25">
      <c r="P3826" s="10">
        <v>40077</v>
      </c>
      <c r="Q3826">
        <v>21.84967</v>
      </c>
      <c r="S3826" s="42">
        <f t="shared" ca="1" si="65"/>
        <v>49846</v>
      </c>
      <c r="T3826" s="43">
        <f ca="1">_xll.BInterpol('Base CDI'!$H$4:$H$28,'Base CDI'!$J$4:$J$29,S3826,"Cubic","Extrapolate=Linear","MultiX=Average","Skip=True","Sort=True")</f>
        <v>13.511394579441646</v>
      </c>
      <c r="U3826" s="43">
        <f ca="1">_xll.BInterpol('Base CDI'!$H$4:$H$28,'Base CDI'!$I$4:$I$29,S3826,"Cubic","Extrapolate=Linear","MultiX=Average","Skip=True","Sort=True")</f>
        <v>13.529288070387736</v>
      </c>
    </row>
    <row r="3827" spans="16:21" x14ac:dyDescent="0.25">
      <c r="P3827" s="10">
        <v>40078</v>
      </c>
      <c r="Q3827">
        <v>21.856839999999998</v>
      </c>
      <c r="S3827" s="42">
        <f t="shared" ca="1" si="65"/>
        <v>49847</v>
      </c>
      <c r="T3827" s="43">
        <f ca="1">_xll.BInterpol('Base CDI'!$H$4:$H$28,'Base CDI'!$J$4:$J$29,S3827,"Cubic","Extrapolate=Linear","MultiX=Average","Skip=True","Sort=True")</f>
        <v>13.511397614067976</v>
      </c>
      <c r="U3827" s="43">
        <f ca="1">_xll.BInterpol('Base CDI'!$H$4:$H$28,'Base CDI'!$I$4:$I$29,S3827,"Cubic","Extrapolate=Linear","MultiX=Average","Skip=True","Sort=True")</f>
        <v>13.529292195815746</v>
      </c>
    </row>
    <row r="3828" spans="16:21" x14ac:dyDescent="0.25">
      <c r="P3828" s="10">
        <v>40079</v>
      </c>
      <c r="Q3828">
        <v>21.86403</v>
      </c>
      <c r="S3828" s="42">
        <f t="shared" ca="1" si="65"/>
        <v>49848</v>
      </c>
      <c r="T3828" s="43">
        <f ca="1">_xll.BInterpol('Base CDI'!$H$4:$H$28,'Base CDI'!$J$4:$J$29,S3828,"Cubic","Extrapolate=Linear","MultiX=Average","Skip=True","Sort=True")</f>
        <v>13.511400649526848</v>
      </c>
      <c r="U3828" s="43">
        <f ca="1">_xll.BInterpol('Base CDI'!$H$4:$H$28,'Base CDI'!$I$4:$I$29,S3828,"Cubic","Extrapolate=Linear","MultiX=Average","Skip=True","Sort=True")</f>
        <v>13.529296313676481</v>
      </c>
    </row>
    <row r="3829" spans="16:21" x14ac:dyDescent="0.25">
      <c r="P3829" s="10">
        <v>40080</v>
      </c>
      <c r="Q3829">
        <v>21.871210000000001</v>
      </c>
      <c r="S3829" s="42">
        <f t="shared" ca="1" si="65"/>
        <v>49849</v>
      </c>
      <c r="T3829" s="43">
        <f ca="1">_xll.BInterpol('Base CDI'!$H$4:$H$28,'Base CDI'!$J$4:$J$29,S3829,"Cubic","Extrapolate=Linear","MultiX=Average","Skip=True","Sort=True")</f>
        <v>13.511403685813995</v>
      </c>
      <c r="U3829" s="43">
        <f ca="1">_xll.BInterpol('Base CDI'!$H$4:$H$28,'Base CDI'!$I$4:$I$29,S3829,"Cubic","Extrapolate=Linear","MultiX=Average","Skip=True","Sort=True")</f>
        <v>13.529300424008749</v>
      </c>
    </row>
    <row r="3830" spans="16:21" x14ac:dyDescent="0.25">
      <c r="P3830" s="10">
        <v>40081</v>
      </c>
      <c r="Q3830">
        <v>21.87839</v>
      </c>
      <c r="S3830" s="42">
        <f t="shared" ca="1" si="65"/>
        <v>49850</v>
      </c>
      <c r="T3830" s="43">
        <f ca="1">_xll.BInterpol('Base CDI'!$H$4:$H$28,'Base CDI'!$J$4:$J$29,S3830,"Cubic","Extrapolate=Linear","MultiX=Average","Skip=True","Sort=True")</f>
        <v>13.511406722925145</v>
      </c>
      <c r="U3830" s="43">
        <f ca="1">_xll.BInterpol('Base CDI'!$H$4:$H$28,'Base CDI'!$I$4:$I$29,S3830,"Cubic","Extrapolate=Linear","MultiX=Average","Skip=True","Sort=True")</f>
        <v>13.529304526851355</v>
      </c>
    </row>
    <row r="3831" spans="16:21" x14ac:dyDescent="0.25">
      <c r="P3831" s="10">
        <v>40084</v>
      </c>
      <c r="Q3831">
        <v>21.885560000000002</v>
      </c>
      <c r="S3831" s="42">
        <f t="shared" ca="1" si="65"/>
        <v>49851</v>
      </c>
      <c r="T3831" s="43">
        <f ca="1">_xll.BInterpol('Base CDI'!$H$4:$H$28,'Base CDI'!$J$4:$J$29,S3831,"Cubic","Extrapolate=Linear","MultiX=Average","Skip=True","Sort=True")</f>
        <v>13.511409760856031</v>
      </c>
      <c r="U3831" s="43">
        <f ca="1">_xll.BInterpol('Base CDI'!$H$4:$H$28,'Base CDI'!$I$4:$I$29,S3831,"Cubic","Extrapolate=Linear","MultiX=Average","Skip=True","Sort=True")</f>
        <v>13.529308622243105</v>
      </c>
    </row>
    <row r="3832" spans="16:21" x14ac:dyDescent="0.25">
      <c r="P3832" s="10">
        <v>40085</v>
      </c>
      <c r="Q3832">
        <v>21.892749999999999</v>
      </c>
      <c r="S3832" s="42">
        <f t="shared" ca="1" si="65"/>
        <v>49852</v>
      </c>
      <c r="T3832" s="43">
        <f ca="1">_xll.BInterpol('Base CDI'!$H$4:$H$28,'Base CDI'!$J$4:$J$29,S3832,"Cubic","Extrapolate=Linear","MultiX=Average","Skip=True","Sort=True")</f>
        <v>13.511412799602383</v>
      </c>
      <c r="U3832" s="43">
        <f ca="1">_xll.BInterpol('Base CDI'!$H$4:$H$28,'Base CDI'!$I$4:$I$29,S3832,"Cubic","Extrapolate=Linear","MultiX=Average","Skip=True","Sort=True")</f>
        <v>13.529312710222808</v>
      </c>
    </row>
    <row r="3833" spans="16:21" x14ac:dyDescent="0.25">
      <c r="P3833" s="10">
        <v>40086</v>
      </c>
      <c r="Q3833">
        <v>21.899909999999998</v>
      </c>
      <c r="S3833" s="42">
        <f t="shared" ca="1" si="65"/>
        <v>49853</v>
      </c>
      <c r="T3833" s="43">
        <f ca="1">_xll.BInterpol('Base CDI'!$H$4:$H$28,'Base CDI'!$J$4:$J$29,S3833,"Cubic","Extrapolate=Linear","MultiX=Average","Skip=True","Sort=True")</f>
        <v>13.51141583915993</v>
      </c>
      <c r="U3833" s="43">
        <f ca="1">_xll.BInterpol('Base CDI'!$H$4:$H$28,'Base CDI'!$I$4:$I$29,S3833,"Cubic","Extrapolate=Linear","MultiX=Average","Skip=True","Sort=True")</f>
        <v>13.529316790829267</v>
      </c>
    </row>
    <row r="3834" spans="16:21" x14ac:dyDescent="0.25">
      <c r="P3834" s="10">
        <v>40087</v>
      </c>
      <c r="Q3834">
        <v>21.907080000000001</v>
      </c>
      <c r="S3834" s="42">
        <f t="shared" ca="1" si="65"/>
        <v>49854</v>
      </c>
      <c r="T3834" s="43">
        <f ca="1">_xll.BInterpol('Base CDI'!$H$4:$H$28,'Base CDI'!$J$4:$J$29,S3834,"Cubic","Extrapolate=Linear","MultiX=Average","Skip=True","Sort=True")</f>
        <v>13.511418879524404</v>
      </c>
      <c r="U3834" s="43">
        <f ca="1">_xll.BInterpol('Base CDI'!$H$4:$H$28,'Base CDI'!$I$4:$I$29,S3834,"Cubic","Extrapolate=Linear","MultiX=Average","Skip=True","Sort=True")</f>
        <v>13.529320864101292</v>
      </c>
    </row>
    <row r="3835" spans="16:21" x14ac:dyDescent="0.25">
      <c r="P3835" s="10">
        <v>40088</v>
      </c>
      <c r="Q3835">
        <v>21.914269999999998</v>
      </c>
      <c r="S3835" s="42">
        <f t="shared" ca="1" si="65"/>
        <v>49855</v>
      </c>
      <c r="T3835" s="43">
        <f ca="1">_xll.BInterpol('Base CDI'!$H$4:$H$28,'Base CDI'!$J$4:$J$29,S3835,"Cubic","Extrapolate=Linear","MultiX=Average","Skip=True","Sort=True")</f>
        <v>13.511421920691534</v>
      </c>
      <c r="U3835" s="43">
        <f ca="1">_xll.BInterpol('Base CDI'!$H$4:$H$28,'Base CDI'!$I$4:$I$29,S3835,"Cubic","Extrapolate=Linear","MultiX=Average","Skip=True","Sort=True")</f>
        <v>13.529324930077687</v>
      </c>
    </row>
    <row r="3836" spans="16:21" x14ac:dyDescent="0.25">
      <c r="P3836" s="10">
        <v>40091</v>
      </c>
      <c r="Q3836">
        <v>21.92146</v>
      </c>
      <c r="S3836" s="42">
        <f t="shared" ca="1" si="65"/>
        <v>49856</v>
      </c>
      <c r="T3836" s="43">
        <f ca="1">_xll.BInterpol('Base CDI'!$H$4:$H$28,'Base CDI'!$J$4:$J$29,S3836,"Cubic","Extrapolate=Linear","MultiX=Average","Skip=True","Sort=True")</f>
        <v>13.511424962657053</v>
      </c>
      <c r="U3836" s="43">
        <f ca="1">_xll.BInterpol('Base CDI'!$H$4:$H$28,'Base CDI'!$I$4:$I$29,S3836,"Cubic","Extrapolate=Linear","MultiX=Average","Skip=True","Sort=True")</f>
        <v>13.529328988797261</v>
      </c>
    </row>
    <row r="3837" spans="16:21" x14ac:dyDescent="0.25">
      <c r="P3837" s="10">
        <v>40092</v>
      </c>
      <c r="Q3837">
        <v>21.928650000000001</v>
      </c>
      <c r="S3837" s="42">
        <f t="shared" ca="1" si="65"/>
        <v>49857</v>
      </c>
      <c r="T3837" s="43">
        <f ca="1">_xll.BInterpol('Base CDI'!$H$4:$H$28,'Base CDI'!$J$4:$J$29,S3837,"Cubic","Extrapolate=Linear","MultiX=Average","Skip=True","Sort=True")</f>
        <v>13.51142800541669</v>
      </c>
      <c r="U3837" s="43">
        <f ca="1">_xll.BInterpol('Base CDI'!$H$4:$H$28,'Base CDI'!$I$4:$I$29,S3837,"Cubic","Extrapolate=Linear","MultiX=Average","Skip=True","Sort=True")</f>
        <v>13.529333040298818</v>
      </c>
    </row>
    <row r="3838" spans="16:21" x14ac:dyDescent="0.25">
      <c r="P3838" s="10">
        <v>40093</v>
      </c>
      <c r="Q3838">
        <v>21.935849999999999</v>
      </c>
      <c r="S3838" s="42">
        <f t="shared" ca="1" si="65"/>
        <v>49858</v>
      </c>
      <c r="T3838" s="43">
        <f ca="1">_xll.BInterpol('Base CDI'!$H$4:$H$28,'Base CDI'!$J$4:$J$29,S3838,"Cubic","Extrapolate=Linear","MultiX=Average","Skip=True","Sort=True")</f>
        <v>13.511431048966175</v>
      </c>
      <c r="U3838" s="43">
        <f ca="1">_xll.BInterpol('Base CDI'!$H$4:$H$28,'Base CDI'!$I$4:$I$29,S3838,"Cubic","Extrapolate=Linear","MultiX=Average","Skip=True","Sort=True")</f>
        <v>13.529337084621165</v>
      </c>
    </row>
    <row r="3839" spans="16:21" x14ac:dyDescent="0.25">
      <c r="P3839" s="10">
        <v>40094</v>
      </c>
      <c r="Q3839">
        <v>21.943049999999999</v>
      </c>
      <c r="S3839" s="42">
        <f t="shared" ca="1" si="65"/>
        <v>49859</v>
      </c>
      <c r="T3839" s="43">
        <f ca="1">_xll.BInterpol('Base CDI'!$H$4:$H$28,'Base CDI'!$J$4:$J$29,S3839,"Cubic","Extrapolate=Linear","MultiX=Average","Skip=True","Sort=True")</f>
        <v>13.51143409330124</v>
      </c>
      <c r="U3839" s="43">
        <f ca="1">_xll.BInterpol('Base CDI'!$H$4:$H$28,'Base CDI'!$I$4:$I$29,S3839,"Cubic","Extrapolate=Linear","MultiX=Average","Skip=True","Sort=True")</f>
        <v>13.52934112180311</v>
      </c>
    </row>
    <row r="3840" spans="16:21" x14ac:dyDescent="0.25">
      <c r="P3840" s="10">
        <v>40095</v>
      </c>
      <c r="Q3840">
        <v>21.950240000000001</v>
      </c>
      <c r="S3840" s="42">
        <f t="shared" ca="1" si="65"/>
        <v>49860</v>
      </c>
      <c r="T3840" s="43">
        <f ca="1">_xll.BInterpol('Base CDI'!$H$4:$H$28,'Base CDI'!$J$4:$J$29,S3840,"Cubic","Extrapolate=Linear","MultiX=Average","Skip=True","Sort=True")</f>
        <v>13.511437138417616</v>
      </c>
      <c r="U3840" s="43">
        <f ca="1">_xll.BInterpol('Base CDI'!$H$4:$H$28,'Base CDI'!$I$4:$I$29,S3840,"Cubic","Extrapolate=Linear","MultiX=Average","Skip=True","Sort=True")</f>
        <v>13.529345151883458</v>
      </c>
    </row>
    <row r="3841" spans="16:21" x14ac:dyDescent="0.25">
      <c r="P3841" s="10">
        <v>40099</v>
      </c>
      <c r="Q3841">
        <v>21.957439999999998</v>
      </c>
      <c r="S3841" s="42">
        <f t="shared" ca="1" si="65"/>
        <v>49861</v>
      </c>
      <c r="T3841" s="43">
        <f ca="1">_xll.BInterpol('Base CDI'!$H$4:$H$28,'Base CDI'!$J$4:$J$29,S3841,"Cubic","Extrapolate=Linear","MultiX=Average","Skip=True","Sort=True")</f>
        <v>13.511440184311031</v>
      </c>
      <c r="U3841" s="43">
        <f ca="1">_xll.BInterpol('Base CDI'!$H$4:$H$28,'Base CDI'!$I$4:$I$29,S3841,"Cubic","Extrapolate=Linear","MultiX=Average","Skip=True","Sort=True")</f>
        <v>13.529349174901018</v>
      </c>
    </row>
    <row r="3842" spans="16:21" x14ac:dyDescent="0.25">
      <c r="P3842" s="10">
        <v>40100</v>
      </c>
      <c r="Q3842">
        <v>21.96463</v>
      </c>
      <c r="S3842" s="42">
        <f t="shared" ca="1" si="65"/>
        <v>49862</v>
      </c>
      <c r="T3842" s="43">
        <f ca="1">_xll.BInterpol('Base CDI'!$H$4:$H$28,'Base CDI'!$J$4:$J$29,S3842,"Cubic","Extrapolate=Linear","MultiX=Average","Skip=True","Sort=True")</f>
        <v>13.511443230977216</v>
      </c>
      <c r="U3842" s="43">
        <f ca="1">_xll.BInterpol('Base CDI'!$H$4:$H$28,'Base CDI'!$I$4:$I$29,S3842,"Cubic","Extrapolate=Linear","MultiX=Average","Skip=True","Sort=True")</f>
        <v>13.529353190894593</v>
      </c>
    </row>
    <row r="3843" spans="16:21" x14ac:dyDescent="0.25">
      <c r="P3843" s="10">
        <v>40101</v>
      </c>
      <c r="Q3843">
        <v>21.971830000000001</v>
      </c>
      <c r="S3843" s="42">
        <f t="shared" ca="1" si="65"/>
        <v>49863</v>
      </c>
      <c r="T3843" s="43">
        <f ca="1">_xll.BInterpol('Base CDI'!$H$4:$H$28,'Base CDI'!$J$4:$J$29,S3843,"Cubic","Extrapolate=Linear","MultiX=Average","Skip=True","Sort=True")</f>
        <v>13.511446278411904</v>
      </c>
      <c r="U3843" s="43">
        <f ca="1">_xll.BInterpol('Base CDI'!$H$4:$H$28,'Base CDI'!$I$4:$I$29,S3843,"Cubic","Extrapolate=Linear","MultiX=Average","Skip=True","Sort=True")</f>
        <v>13.529357199902993</v>
      </c>
    </row>
    <row r="3844" spans="16:21" x14ac:dyDescent="0.25">
      <c r="P3844" s="10">
        <v>40102</v>
      </c>
      <c r="Q3844">
        <v>21.979040000000001</v>
      </c>
      <c r="S3844" s="42">
        <f t="shared" ca="1" si="65"/>
        <v>49864</v>
      </c>
      <c r="T3844" s="43">
        <f ca="1">_xll.BInterpol('Base CDI'!$H$4:$H$28,'Base CDI'!$J$4:$J$29,S3844,"Cubic","Extrapolate=Linear","MultiX=Average","Skip=True","Sort=True")</f>
        <v>13.511449326610824</v>
      </c>
      <c r="U3844" s="43">
        <f ca="1">_xll.BInterpol('Base CDI'!$H$4:$H$28,'Base CDI'!$I$4:$I$29,S3844,"Cubic","Extrapolate=Linear","MultiX=Average","Skip=True","Sort=True")</f>
        <v>13.52936120196502</v>
      </c>
    </row>
    <row r="3845" spans="16:21" x14ac:dyDescent="0.25">
      <c r="P3845" s="10">
        <v>40105</v>
      </c>
      <c r="Q3845">
        <v>21.986249999999998</v>
      </c>
      <c r="S3845" s="42">
        <f t="shared" ca="1" si="65"/>
        <v>49865</v>
      </c>
      <c r="T3845" s="43">
        <f ca="1">_xll.BInterpol('Base CDI'!$H$4:$H$28,'Base CDI'!$J$4:$J$29,S3845,"Cubic","Extrapolate=Linear","MultiX=Average","Skip=True","Sort=True")</f>
        <v>13.511452375569705</v>
      </c>
      <c r="U3845" s="43">
        <f ca="1">_xll.BInterpol('Base CDI'!$H$4:$H$28,'Base CDI'!$I$4:$I$29,S3845,"Cubic","Extrapolate=Linear","MultiX=Average","Skip=True","Sort=True")</f>
        <v>13.529365197119485</v>
      </c>
    </row>
    <row r="3846" spans="16:21" x14ac:dyDescent="0.25">
      <c r="P3846" s="10">
        <v>40106</v>
      </c>
      <c r="Q3846">
        <v>21.993469999999999</v>
      </c>
      <c r="S3846" s="42">
        <f t="shared" ca="1" si="65"/>
        <v>49866</v>
      </c>
      <c r="T3846" s="43">
        <f ca="1">_xll.BInterpol('Base CDI'!$H$4:$H$28,'Base CDI'!$J$4:$J$29,S3846,"Cubic","Extrapolate=Linear","MultiX=Average","Skip=True","Sort=True")</f>
        <v>13.51145542528428</v>
      </c>
      <c r="U3846" s="43">
        <f ca="1">_xll.BInterpol('Base CDI'!$H$4:$H$28,'Base CDI'!$I$4:$I$29,S3846,"Cubic","Extrapolate=Linear","MultiX=Average","Skip=True","Sort=True")</f>
        <v>13.529369185405194</v>
      </c>
    </row>
    <row r="3847" spans="16:21" x14ac:dyDescent="0.25">
      <c r="P3847" s="10">
        <v>40107</v>
      </c>
      <c r="Q3847">
        <v>22.000679999999999</v>
      </c>
      <c r="S3847" s="42">
        <f t="shared" ca="1" si="65"/>
        <v>49867</v>
      </c>
      <c r="T3847" s="43">
        <f ca="1">_xll.BInterpol('Base CDI'!$H$4:$H$28,'Base CDI'!$J$4:$J$29,S3847,"Cubic","Extrapolate=Linear","MultiX=Average","Skip=True","Sort=True")</f>
        <v>13.511458475750281</v>
      </c>
      <c r="U3847" s="43">
        <f ca="1">_xll.BInterpol('Base CDI'!$H$4:$H$28,'Base CDI'!$I$4:$I$29,S3847,"Cubic","Extrapolate=Linear","MultiX=Average","Skip=True","Sort=True")</f>
        <v>13.529373166860951</v>
      </c>
    </row>
    <row r="3848" spans="16:21" x14ac:dyDescent="0.25">
      <c r="P3848" s="10">
        <v>40108</v>
      </c>
      <c r="Q3848">
        <v>22.007899999999999</v>
      </c>
      <c r="S3848" s="42">
        <f t="shared" ca="1" si="65"/>
        <v>49868</v>
      </c>
      <c r="T3848" s="43">
        <f ca="1">_xll.BInterpol('Base CDI'!$H$4:$H$28,'Base CDI'!$J$4:$J$29,S3848,"Cubic","Extrapolate=Linear","MultiX=Average","Skip=True","Sort=True")</f>
        <v>13.511461526963433</v>
      </c>
      <c r="U3848" s="43">
        <f ca="1">_xll.BInterpol('Base CDI'!$H$4:$H$28,'Base CDI'!$I$4:$I$29,S3848,"Cubic","Extrapolate=Linear","MultiX=Average","Skip=True","Sort=True")</f>
        <v>13.529377141525567</v>
      </c>
    </row>
    <row r="3849" spans="16:21" x14ac:dyDescent="0.25">
      <c r="P3849" s="10">
        <v>40109</v>
      </c>
      <c r="Q3849">
        <v>22.015129999999999</v>
      </c>
      <c r="S3849" s="42">
        <f t="shared" ca="1" si="65"/>
        <v>49869</v>
      </c>
      <c r="T3849" s="43">
        <f ca="1">_xll.BInterpol('Base CDI'!$H$4:$H$28,'Base CDI'!$J$4:$J$29,S3849,"Cubic","Extrapolate=Linear","MultiX=Average","Skip=True","Sort=True")</f>
        <v>13.511464578919471</v>
      </c>
      <c r="U3849" s="43">
        <f ca="1">_xll.BInterpol('Base CDI'!$H$4:$H$28,'Base CDI'!$I$4:$I$29,S3849,"Cubic","Extrapolate=Linear","MultiX=Average","Skip=True","Sort=True")</f>
        <v>13.529381109437843</v>
      </c>
    </row>
    <row r="3850" spans="16:21" x14ac:dyDescent="0.25">
      <c r="P3850" s="10">
        <v>40112</v>
      </c>
      <c r="Q3850">
        <v>22.022349999999999</v>
      </c>
      <c r="S3850" s="42">
        <f t="shared" ca="1" si="65"/>
        <v>49870</v>
      </c>
      <c r="T3850" s="43">
        <f ca="1">_xll.BInterpol('Base CDI'!$H$4:$H$28,'Base CDI'!$J$4:$J$29,S3850,"Cubic","Extrapolate=Linear","MultiX=Average","Skip=True","Sort=True")</f>
        <v>13.511467631614124</v>
      </c>
      <c r="U3850" s="43">
        <f ca="1">_xll.BInterpol('Base CDI'!$H$4:$H$28,'Base CDI'!$I$4:$I$29,S3850,"Cubic","Extrapolate=Linear","MultiX=Average","Skip=True","Sort=True")</f>
        <v>13.529385070636588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6">S3850+1</f>
        <v>49871</v>
      </c>
      <c r="T3851" s="43">
        <f ca="1">_xll.BInterpol('Base CDI'!$H$4:$H$28,'Base CDI'!$J$4:$J$29,S3851,"Cubic","Extrapolate=Linear","MultiX=Average","Skip=True","Sort=True")</f>
        <v>13.511470685043124</v>
      </c>
      <c r="U3851" s="43">
        <f ca="1">_xll.BInterpol('Base CDI'!$H$4:$H$28,'Base CDI'!$I$4:$I$29,S3851,"Cubic","Extrapolate=Linear","MultiX=Average","Skip=True","Sort=True")</f>
        <v>13.529389025160608</v>
      </c>
    </row>
    <row r="3852" spans="16:21" x14ac:dyDescent="0.25">
      <c r="P3852" s="10">
        <v>40114</v>
      </c>
      <c r="Q3852">
        <v>22.036809999999999</v>
      </c>
      <c r="S3852" s="42">
        <f t="shared" ca="1" si="66"/>
        <v>49872</v>
      </c>
      <c r="T3852" s="43">
        <f ca="1">_xll.BInterpol('Base CDI'!$H$4:$H$28,'Base CDI'!$J$4:$J$29,S3852,"Cubic","Extrapolate=Linear","MultiX=Average","Skip=True","Sort=True")</f>
        <v>13.5114737392022</v>
      </c>
      <c r="U3852" s="43">
        <f ca="1">_xll.BInterpol('Base CDI'!$H$4:$H$28,'Base CDI'!$I$4:$I$29,S3852,"Cubic","Extrapolate=Linear","MultiX=Average","Skip=True","Sort=True")</f>
        <v>13.529392973048711</v>
      </c>
    </row>
    <row r="3853" spans="16:21" x14ac:dyDescent="0.25">
      <c r="P3853" s="10">
        <v>40115</v>
      </c>
      <c r="Q3853">
        <v>22.044029999999999</v>
      </c>
      <c r="S3853" s="42">
        <f t="shared" ca="1" si="66"/>
        <v>49873</v>
      </c>
      <c r="T3853" s="43">
        <f ca="1">_xll.BInterpol('Base CDI'!$H$4:$H$28,'Base CDI'!$J$4:$J$29,S3853,"Cubic","Extrapolate=Linear","MultiX=Average","Skip=True","Sort=True")</f>
        <v>13.511476794087082</v>
      </c>
      <c r="U3853" s="43">
        <f ca="1">_xll.BInterpol('Base CDI'!$H$4:$H$28,'Base CDI'!$I$4:$I$29,S3853,"Cubic","Extrapolate=Linear","MultiX=Average","Skip=True","Sort=True")</f>
        <v>13.529396914339703</v>
      </c>
    </row>
    <row r="3854" spans="16:21" x14ac:dyDescent="0.25">
      <c r="P3854" s="10">
        <v>40116</v>
      </c>
      <c r="Q3854">
        <v>22.051259999999999</v>
      </c>
      <c r="S3854" s="42">
        <f t="shared" ca="1" si="66"/>
        <v>49874</v>
      </c>
      <c r="T3854" s="43">
        <f ca="1">_xll.BInterpol('Base CDI'!$H$4:$H$28,'Base CDI'!$J$4:$J$29,S3854,"Cubic","Extrapolate=Linear","MultiX=Average","Skip=True","Sort=True")</f>
        <v>13.511479849693503</v>
      </c>
      <c r="U3854" s="43">
        <f ca="1">_xll.BInterpol('Base CDI'!$H$4:$H$28,'Base CDI'!$I$4:$I$29,S3854,"Cubic","Extrapolate=Linear","MultiX=Average","Skip=True","Sort=True")</f>
        <v>13.52940084907239</v>
      </c>
    </row>
    <row r="3855" spans="16:21" x14ac:dyDescent="0.25">
      <c r="P3855" s="10">
        <v>40120</v>
      </c>
      <c r="Q3855">
        <v>22.058499999999999</v>
      </c>
      <c r="S3855" s="42">
        <f t="shared" ca="1" si="66"/>
        <v>49875</v>
      </c>
      <c r="T3855" s="43">
        <f ca="1">_xll.BInterpol('Base CDI'!$H$4:$H$28,'Base CDI'!$J$4:$J$29,S3855,"Cubic","Extrapolate=Linear","MultiX=Average","Skip=True","Sort=True")</f>
        <v>13.511482906017191</v>
      </c>
      <c r="U3855" s="43">
        <f ca="1">_xll.BInterpol('Base CDI'!$H$4:$H$28,'Base CDI'!$I$4:$I$29,S3855,"Cubic","Extrapolate=Linear","MultiX=Average","Skip=True","Sort=True")</f>
        <v>13.529404777285579</v>
      </c>
    </row>
    <row r="3856" spans="16:21" x14ac:dyDescent="0.25">
      <c r="P3856" s="10">
        <v>40121</v>
      </c>
      <c r="Q3856">
        <v>22.065750000000001</v>
      </c>
      <c r="S3856" s="42">
        <f t="shared" ca="1" si="66"/>
        <v>49876</v>
      </c>
      <c r="T3856" s="43">
        <f ca="1">_xll.BInterpol('Base CDI'!$H$4:$H$28,'Base CDI'!$J$4:$J$29,S3856,"Cubic","Extrapolate=Linear","MultiX=Average","Skip=True","Sort=True")</f>
        <v>13.511485963053877</v>
      </c>
      <c r="U3856" s="43">
        <f ca="1">_xll.BInterpol('Base CDI'!$H$4:$H$28,'Base CDI'!$I$4:$I$29,S3856,"Cubic","Extrapolate=Linear","MultiX=Average","Skip=True","Sort=True")</f>
        <v>13.529408699018076</v>
      </c>
    </row>
    <row r="3857" spans="16:21" x14ac:dyDescent="0.25">
      <c r="P3857" s="10">
        <v>40122</v>
      </c>
      <c r="Q3857">
        <v>22.073</v>
      </c>
      <c r="S3857" s="42">
        <f t="shared" ca="1" si="66"/>
        <v>49877</v>
      </c>
      <c r="T3857" s="43">
        <f ca="1">_xll.BInterpol('Base CDI'!$H$4:$H$28,'Base CDI'!$J$4:$J$29,S3857,"Cubic","Extrapolate=Linear","MultiX=Average","Skip=True","Sort=True")</f>
        <v>13.511489020799292</v>
      </c>
      <c r="U3857" s="43">
        <f ca="1">_xll.BInterpol('Base CDI'!$H$4:$H$28,'Base CDI'!$I$4:$I$29,S3857,"Cubic","Extrapolate=Linear","MultiX=Average","Skip=True","Sort=True")</f>
        <v>13.529412614308688</v>
      </c>
    </row>
    <row r="3858" spans="16:21" x14ac:dyDescent="0.25">
      <c r="P3858" s="10">
        <v>40123</v>
      </c>
      <c r="Q3858">
        <v>22.080249999999999</v>
      </c>
      <c r="S3858" s="42">
        <f t="shared" ca="1" si="66"/>
        <v>49878</v>
      </c>
      <c r="T3858" s="43">
        <f ca="1">_xll.BInterpol('Base CDI'!$H$4:$H$28,'Base CDI'!$J$4:$J$29,S3858,"Cubic","Extrapolate=Linear","MultiX=Average","Skip=True","Sort=True")</f>
        <v>13.511492079249168</v>
      </c>
      <c r="U3858" s="43">
        <f ca="1">_xll.BInterpol('Base CDI'!$H$4:$H$28,'Base CDI'!$I$4:$I$29,S3858,"Cubic","Extrapolate=Linear","MultiX=Average","Skip=True","Sort=True")</f>
        <v>13.529416523196222</v>
      </c>
    </row>
    <row r="3859" spans="16:21" x14ac:dyDescent="0.25">
      <c r="P3859" s="10">
        <v>40126</v>
      </c>
      <c r="Q3859">
        <v>22.087499999999999</v>
      </c>
      <c r="S3859" s="42">
        <f t="shared" ca="1" si="66"/>
        <v>49879</v>
      </c>
      <c r="T3859" s="43">
        <f ca="1">_xll.BInterpol('Base CDI'!$H$4:$H$28,'Base CDI'!$J$4:$J$29,S3859,"Cubic","Extrapolate=Linear","MultiX=Average","Skip=True","Sort=True")</f>
        <v>13.511495138399233</v>
      </c>
      <c r="U3859" s="43">
        <f ca="1">_xll.BInterpol('Base CDI'!$H$4:$H$28,'Base CDI'!$I$4:$I$29,S3859,"Cubic","Extrapolate=Linear","MultiX=Average","Skip=True","Sort=True")</f>
        <v>13.529420425719483</v>
      </c>
    </row>
    <row r="3860" spans="16:21" x14ac:dyDescent="0.25">
      <c r="P3860" s="10">
        <v>40127</v>
      </c>
      <c r="Q3860">
        <v>22.094760000000001</v>
      </c>
      <c r="S3860" s="42">
        <f t="shared" ca="1" si="66"/>
        <v>49880</v>
      </c>
      <c r="T3860" s="43">
        <f ca="1">_xll.BInterpol('Base CDI'!$H$4:$H$28,'Base CDI'!$J$4:$J$29,S3860,"Cubic","Extrapolate=Linear","MultiX=Average","Skip=True","Sort=True")</f>
        <v>13.511498198245221</v>
      </c>
      <c r="U3860" s="43">
        <f ca="1">_xll.BInterpol('Base CDI'!$H$4:$H$28,'Base CDI'!$I$4:$I$29,S3860,"Cubic","Extrapolate=Linear","MultiX=Average","Skip=True","Sort=True")</f>
        <v>13.529424321917277</v>
      </c>
    </row>
    <row r="3861" spans="16:21" x14ac:dyDescent="0.25">
      <c r="P3861" s="10">
        <v>40128</v>
      </c>
      <c r="Q3861">
        <v>22.10202</v>
      </c>
      <c r="S3861" s="42">
        <f t="shared" ca="1" si="66"/>
        <v>49881</v>
      </c>
      <c r="T3861" s="43">
        <f ca="1">_xll.BInterpol('Base CDI'!$H$4:$H$28,'Base CDI'!$J$4:$J$29,S3861,"Cubic","Extrapolate=Linear","MultiX=Average","Skip=True","Sort=True")</f>
        <v>13.511501258782859</v>
      </c>
      <c r="U3861" s="43">
        <f ca="1">_xll.BInterpol('Base CDI'!$H$4:$H$28,'Base CDI'!$I$4:$I$29,S3861,"Cubic","Extrapolate=Linear","MultiX=Average","Skip=True","Sort=True")</f>
        <v>13.529428211828415</v>
      </c>
    </row>
    <row r="3862" spans="16:21" x14ac:dyDescent="0.25">
      <c r="P3862" s="10">
        <v>40129</v>
      </c>
      <c r="Q3862">
        <v>22.109290000000001</v>
      </c>
      <c r="S3862" s="42">
        <f t="shared" ca="1" si="66"/>
        <v>49882</v>
      </c>
      <c r="T3862" s="43">
        <f ca="1">_xll.BInterpol('Base CDI'!$H$4:$H$28,'Base CDI'!$J$4:$J$29,S3862,"Cubic","Extrapolate=Linear","MultiX=Average","Skip=True","Sort=True")</f>
        <v>13.511504320007878</v>
      </c>
      <c r="U3862" s="43">
        <f ca="1">_xll.BInterpol('Base CDI'!$H$4:$H$28,'Base CDI'!$I$4:$I$29,S3862,"Cubic","Extrapolate=Linear","MultiX=Average","Skip=True","Sort=True")</f>
        <v>13.5294320954917</v>
      </c>
    </row>
    <row r="3863" spans="16:21" x14ac:dyDescent="0.25">
      <c r="P3863" s="10">
        <v>40130</v>
      </c>
      <c r="Q3863">
        <v>22.11655</v>
      </c>
      <c r="S3863" s="42">
        <f t="shared" ca="1" si="66"/>
        <v>49883</v>
      </c>
      <c r="T3863" s="43">
        <f ca="1">_xll.BInterpol('Base CDI'!$H$4:$H$28,'Base CDI'!$J$4:$J$29,S3863,"Cubic","Extrapolate=Linear","MultiX=Average","Skip=True","Sort=True")</f>
        <v>13.511507381916012</v>
      </c>
      <c r="U3863" s="43">
        <f ca="1">_xll.BInterpol('Base CDI'!$H$4:$H$28,'Base CDI'!$I$4:$I$29,S3863,"Cubic","Extrapolate=Linear","MultiX=Average","Skip=True","Sort=True")</f>
        <v>13.529435972945937</v>
      </c>
    </row>
    <row r="3864" spans="16:21" x14ac:dyDescent="0.25">
      <c r="P3864" s="10">
        <v>40133</v>
      </c>
      <c r="Q3864">
        <v>22.123819999999998</v>
      </c>
      <c r="S3864" s="42">
        <f t="shared" ca="1" si="66"/>
        <v>49884</v>
      </c>
      <c r="T3864" s="43">
        <f ca="1">_xll.BInterpol('Base CDI'!$H$4:$H$28,'Base CDI'!$J$4:$J$29,S3864,"Cubic","Extrapolate=Linear","MultiX=Average","Skip=True","Sort=True")</f>
        <v>13.511510444502987</v>
      </c>
      <c r="U3864" s="43">
        <f ca="1">_xll.BInterpol('Base CDI'!$H$4:$H$28,'Base CDI'!$I$4:$I$29,S3864,"Cubic","Extrapolate=Linear","MultiX=Average","Skip=True","Sort=True")</f>
        <v>13.529439844229936</v>
      </c>
    </row>
    <row r="3865" spans="16:21" x14ac:dyDescent="0.25">
      <c r="P3865" s="10">
        <v>40134</v>
      </c>
      <c r="Q3865">
        <v>22.13109</v>
      </c>
      <c r="S3865" s="42">
        <f t="shared" ca="1" si="66"/>
        <v>49885</v>
      </c>
      <c r="T3865" s="43">
        <f ca="1">_xll.BInterpol('Base CDI'!$H$4:$H$28,'Base CDI'!$J$4:$J$29,S3865,"Cubic","Extrapolate=Linear","MultiX=Average","Skip=True","Sort=True")</f>
        <v>13.511513507764535</v>
      </c>
      <c r="U3865" s="43">
        <f ca="1">_xll.BInterpol('Base CDI'!$H$4:$H$28,'Base CDI'!$I$4:$I$29,S3865,"Cubic","Extrapolate=Linear","MultiX=Average","Skip=True","Sort=True")</f>
        <v>13.529443709382502</v>
      </c>
    </row>
    <row r="3866" spans="16:21" x14ac:dyDescent="0.25">
      <c r="P3866" s="10">
        <v>40135</v>
      </c>
      <c r="Q3866">
        <v>22.138349999999999</v>
      </c>
      <c r="S3866" s="42">
        <f t="shared" ca="1" si="66"/>
        <v>49886</v>
      </c>
      <c r="T3866" s="43">
        <f ca="1">_xll.BInterpol('Base CDI'!$H$4:$H$28,'Base CDI'!$J$4:$J$29,S3866,"Cubic","Extrapolate=Linear","MultiX=Average","Skip=True","Sort=True")</f>
        <v>13.511516571696388</v>
      </c>
      <c r="U3866" s="43">
        <f ca="1">_xll.BInterpol('Base CDI'!$H$4:$H$28,'Base CDI'!$I$4:$I$29,S3866,"Cubic","Extrapolate=Linear","MultiX=Average","Skip=True","Sort=True")</f>
        <v>13.529447568442441</v>
      </c>
    </row>
    <row r="3867" spans="16:21" x14ac:dyDescent="0.25">
      <c r="P3867" s="10">
        <v>40136</v>
      </c>
      <c r="Q3867">
        <v>22.145610000000001</v>
      </c>
      <c r="S3867" s="42">
        <f t="shared" ca="1" si="66"/>
        <v>49887</v>
      </c>
      <c r="T3867" s="43">
        <f ca="1">_xll.BInterpol('Base CDI'!$H$4:$H$28,'Base CDI'!$J$4:$J$29,S3867,"Cubic","Extrapolate=Linear","MultiX=Average","Skip=True","Sort=True")</f>
        <v>13.511519636294276</v>
      </c>
      <c r="U3867" s="43">
        <f ca="1">_xll.BInterpol('Base CDI'!$H$4:$H$28,'Base CDI'!$I$4:$I$29,S3867,"Cubic","Extrapolate=Linear","MultiX=Average","Skip=True","Sort=True")</f>
        <v>13.529451421448561</v>
      </c>
    </row>
    <row r="3868" spans="16:21" x14ac:dyDescent="0.25">
      <c r="P3868" s="10">
        <v>40137</v>
      </c>
      <c r="Q3868">
        <v>22.15288</v>
      </c>
      <c r="S3868" s="42">
        <f t="shared" ca="1" si="66"/>
        <v>49888</v>
      </c>
      <c r="T3868" s="43">
        <f ca="1">_xll.BInterpol('Base CDI'!$H$4:$H$28,'Base CDI'!$J$4:$J$29,S3868,"Cubic","Extrapolate=Linear","MultiX=Average","Skip=True","Sort=True")</f>
        <v>13.511522701553927</v>
      </c>
      <c r="U3868" s="43">
        <f ca="1">_xll.BInterpol('Base CDI'!$H$4:$H$28,'Base CDI'!$I$4:$I$29,S3868,"Cubic","Extrapolate=Linear","MultiX=Average","Skip=True","Sort=True")</f>
        <v>13.529455268439667</v>
      </c>
    </row>
    <row r="3869" spans="16:21" x14ac:dyDescent="0.25">
      <c r="P3869" s="10">
        <v>40140</v>
      </c>
      <c r="Q3869">
        <v>22.160160000000001</v>
      </c>
      <c r="S3869" s="42">
        <f t="shared" ca="1" si="66"/>
        <v>49889</v>
      </c>
      <c r="T3869" s="43">
        <f ca="1">_xll.BInterpol('Base CDI'!$H$4:$H$28,'Base CDI'!$J$4:$J$29,S3869,"Cubic","Extrapolate=Linear","MultiX=Average","Skip=True","Sort=True")</f>
        <v>13.511525767471076</v>
      </c>
      <c r="U3869" s="43">
        <f ca="1">_xll.BInterpol('Base CDI'!$H$4:$H$28,'Base CDI'!$I$4:$I$29,S3869,"Cubic","Extrapolate=Linear","MultiX=Average","Skip=True","Sort=True")</f>
        <v>13.529459109454567</v>
      </c>
    </row>
    <row r="3870" spans="16:21" x14ac:dyDescent="0.25">
      <c r="P3870" s="10">
        <v>40141</v>
      </c>
      <c r="Q3870">
        <v>22.16742</v>
      </c>
      <c r="S3870" s="42">
        <f t="shared" ca="1" si="66"/>
        <v>49890</v>
      </c>
      <c r="T3870" s="43">
        <f ca="1">_xll.BInterpol('Base CDI'!$H$4:$H$28,'Base CDI'!$J$4:$J$29,S3870,"Cubic","Extrapolate=Linear","MultiX=Average","Skip=True","Sort=True")</f>
        <v>13.511528834041451</v>
      </c>
      <c r="U3870" s="43">
        <f ca="1">_xll.BInterpol('Base CDI'!$H$4:$H$28,'Base CDI'!$I$4:$I$29,S3870,"Cubic","Extrapolate=Linear","MultiX=Average","Skip=True","Sort=True")</f>
        <v>13.529462944532067</v>
      </c>
    </row>
    <row r="3871" spans="16:21" x14ac:dyDescent="0.25">
      <c r="P3871" s="10">
        <v>40142</v>
      </c>
      <c r="Q3871">
        <v>22.174720000000001</v>
      </c>
      <c r="S3871" s="42">
        <f t="shared" ca="1" si="66"/>
        <v>49891</v>
      </c>
      <c r="T3871" s="43">
        <f ca="1">_xll.BInterpol('Base CDI'!$H$4:$H$28,'Base CDI'!$J$4:$J$29,S3871,"Cubic","Extrapolate=Linear","MultiX=Average","Skip=True","Sort=True")</f>
        <v>13.511531901260781</v>
      </c>
      <c r="U3871" s="43">
        <f ca="1">_xll.BInterpol('Base CDI'!$H$4:$H$28,'Base CDI'!$I$4:$I$29,S3871,"Cubic","Extrapolate=Linear","MultiX=Average","Skip=True","Sort=True")</f>
        <v>13.529466773710974</v>
      </c>
    </row>
    <row r="3872" spans="16:21" x14ac:dyDescent="0.25">
      <c r="P3872" s="10">
        <v>40143</v>
      </c>
      <c r="Q3872">
        <v>22.182020000000001</v>
      </c>
      <c r="S3872" s="42">
        <f t="shared" ca="1" si="66"/>
        <v>49892</v>
      </c>
      <c r="T3872" s="43">
        <f ca="1">_xll.BInterpol('Base CDI'!$H$4:$H$28,'Base CDI'!$J$4:$J$29,S3872,"Cubic","Extrapolate=Linear","MultiX=Average","Skip=True","Sort=True")</f>
        <v>13.511534969124801</v>
      </c>
      <c r="U3872" s="43">
        <f ca="1">_xll.BInterpol('Base CDI'!$H$4:$H$28,'Base CDI'!$I$4:$I$29,S3872,"Cubic","Extrapolate=Linear","MultiX=Average","Skip=True","Sort=True")</f>
        <v>13.529470597030093</v>
      </c>
    </row>
    <row r="3873" spans="16:21" x14ac:dyDescent="0.25">
      <c r="P3873" s="10">
        <v>40144</v>
      </c>
      <c r="Q3873">
        <v>22.189319999999999</v>
      </c>
      <c r="S3873" s="42">
        <f t="shared" ca="1" si="66"/>
        <v>49893</v>
      </c>
      <c r="T3873" s="43">
        <f ca="1">_xll.BInterpol('Base CDI'!$H$4:$H$28,'Base CDI'!$J$4:$J$29,S3873,"Cubic","Extrapolate=Linear","MultiX=Average","Skip=True","Sort=True")</f>
        <v>13.511538037629238</v>
      </c>
      <c r="U3873" s="43">
        <f ca="1">_xll.BInterpol('Base CDI'!$H$4:$H$28,'Base CDI'!$I$4:$I$29,S3873,"Cubic","Extrapolate=Linear","MultiX=Average","Skip=True","Sort=True")</f>
        <v>13.529474414528231</v>
      </c>
    </row>
    <row r="3874" spans="16:21" x14ac:dyDescent="0.25">
      <c r="P3874" s="10">
        <v>40147</v>
      </c>
      <c r="Q3874">
        <v>22.19659</v>
      </c>
      <c r="S3874" s="42">
        <f t="shared" ca="1" si="66"/>
        <v>49894</v>
      </c>
      <c r="T3874" s="43">
        <f ca="1">_xll.BInterpol('Base CDI'!$H$4:$H$28,'Base CDI'!$J$4:$J$29,S3874,"Cubic","Extrapolate=Linear","MultiX=Average","Skip=True","Sort=True")</f>
        <v>13.511541106769823</v>
      </c>
      <c r="U3874" s="43">
        <f ca="1">_xll.BInterpol('Base CDI'!$H$4:$H$28,'Base CDI'!$I$4:$I$29,S3874,"Cubic","Extrapolate=Linear","MultiX=Average","Skip=True","Sort=True")</f>
        <v>13.529478226244196</v>
      </c>
    </row>
    <row r="3875" spans="16:21" x14ac:dyDescent="0.25">
      <c r="P3875" s="10">
        <v>40148</v>
      </c>
      <c r="Q3875">
        <v>22.203869999999998</v>
      </c>
      <c r="S3875" s="42">
        <f t="shared" ca="1" si="66"/>
        <v>49895</v>
      </c>
      <c r="T3875" s="43">
        <f ca="1">_xll.BInterpol('Base CDI'!$H$4:$H$28,'Base CDI'!$J$4:$J$29,S3875,"Cubic","Extrapolate=Linear","MultiX=Average","Skip=True","Sort=True")</f>
        <v>13.511544176542287</v>
      </c>
      <c r="U3875" s="43">
        <f ca="1">_xll.BInterpol('Base CDI'!$H$4:$H$28,'Base CDI'!$I$4:$I$29,S3875,"Cubic","Extrapolate=Linear","MultiX=Average","Skip=True","Sort=True")</f>
        <v>13.529482032216793</v>
      </c>
    </row>
    <row r="3876" spans="16:21" x14ac:dyDescent="0.25">
      <c r="P3876" s="10">
        <v>40149</v>
      </c>
      <c r="Q3876">
        <v>22.21114</v>
      </c>
      <c r="S3876" s="42">
        <f t="shared" ca="1" si="66"/>
        <v>49896</v>
      </c>
      <c r="T3876" s="43">
        <f ca="1">_xll.BInterpol('Base CDI'!$H$4:$H$28,'Base CDI'!$J$4:$J$29,S3876,"Cubic","Extrapolate=Linear","MultiX=Average","Skip=True","Sort=True")</f>
        <v>13.51154724694236</v>
      </c>
      <c r="U3876" s="43">
        <f ca="1">_xll.BInterpol('Base CDI'!$H$4:$H$28,'Base CDI'!$I$4:$I$29,S3876,"Cubic","Extrapolate=Linear","MultiX=Average","Skip=True","Sort=True")</f>
        <v>13.529485832484829</v>
      </c>
    </row>
    <row r="3877" spans="16:21" x14ac:dyDescent="0.25">
      <c r="P3877" s="10">
        <v>40150</v>
      </c>
      <c r="Q3877">
        <v>22.218440000000001</v>
      </c>
      <c r="S3877" s="42">
        <f t="shared" ca="1" si="66"/>
        <v>49897</v>
      </c>
      <c r="T3877" s="43">
        <f ca="1">_xll.BInterpol('Base CDI'!$H$4:$H$28,'Base CDI'!$J$4:$J$29,S3877,"Cubic","Extrapolate=Linear","MultiX=Average","Skip=True","Sort=True")</f>
        <v>13.511550317965774</v>
      </c>
      <c r="U3877" s="43">
        <f ca="1">_xll.BInterpol('Base CDI'!$H$4:$H$28,'Base CDI'!$I$4:$I$29,S3877,"Cubic","Extrapolate=Linear","MultiX=Average","Skip=True","Sort=True")</f>
        <v>13.529489627087111</v>
      </c>
    </row>
    <row r="3878" spans="16:21" x14ac:dyDescent="0.25">
      <c r="P3878" s="10">
        <v>40151</v>
      </c>
      <c r="Q3878">
        <v>22.225739999999998</v>
      </c>
      <c r="S3878" s="42">
        <f t="shared" ca="1" si="66"/>
        <v>49898</v>
      </c>
      <c r="T3878" s="43">
        <f ca="1">_xll.BInterpol('Base CDI'!$H$4:$H$28,'Base CDI'!$J$4:$J$29,S3878,"Cubic","Extrapolate=Linear","MultiX=Average","Skip=True","Sort=True")</f>
        <v>13.51155338960826</v>
      </c>
      <c r="U3878" s="43">
        <f ca="1">_xll.BInterpol('Base CDI'!$H$4:$H$28,'Base CDI'!$I$4:$I$29,S3878,"Cubic","Extrapolate=Linear","MultiX=Average","Skip=True","Sort=True")</f>
        <v>13.529493416062444</v>
      </c>
    </row>
    <row r="3879" spans="16:21" x14ac:dyDescent="0.25">
      <c r="P3879" s="10">
        <v>40154</v>
      </c>
      <c r="Q3879">
        <v>22.233029999999999</v>
      </c>
      <c r="S3879" s="42">
        <f t="shared" ca="1" si="66"/>
        <v>49899</v>
      </c>
      <c r="T3879" s="43">
        <f ca="1">_xll.BInterpol('Base CDI'!$H$4:$H$28,'Base CDI'!$J$4:$J$29,S3879,"Cubic","Extrapolate=Linear","MultiX=Average","Skip=True","Sort=True")</f>
        <v>13.511556461865544</v>
      </c>
      <c r="U3879" s="43">
        <f ca="1">_xll.BInterpol('Base CDI'!$H$4:$H$28,'Base CDI'!$I$4:$I$29,S3879,"Cubic","Extrapolate=Linear","MultiX=Average","Skip=True","Sort=True")</f>
        <v>13.529497199449636</v>
      </c>
    </row>
    <row r="3880" spans="16:21" x14ac:dyDescent="0.25">
      <c r="P3880" s="10">
        <v>40155</v>
      </c>
      <c r="Q3880">
        <v>22.240279999999998</v>
      </c>
      <c r="S3880" s="42">
        <f t="shared" ca="1" si="66"/>
        <v>49900</v>
      </c>
      <c r="T3880" s="43">
        <f ca="1">_xll.BInterpol('Base CDI'!$H$4:$H$28,'Base CDI'!$J$4:$J$29,S3880,"Cubic","Extrapolate=Linear","MultiX=Average","Skip=True","Sort=True")</f>
        <v>13.511559534733362</v>
      </c>
      <c r="U3880" s="43">
        <f ca="1">_xll.BInterpol('Base CDI'!$H$4:$H$28,'Base CDI'!$I$4:$I$29,S3880,"Cubic","Extrapolate=Linear","MultiX=Average","Skip=True","Sort=True")</f>
        <v>13.529500977287494</v>
      </c>
    </row>
    <row r="3881" spans="16:21" x14ac:dyDescent="0.25">
      <c r="P3881" s="10">
        <v>40156</v>
      </c>
      <c r="Q3881">
        <v>22.24757</v>
      </c>
      <c r="S3881" s="42">
        <f t="shared" ca="1" si="66"/>
        <v>49901</v>
      </c>
      <c r="T3881" s="43">
        <f ca="1">_xll.BInterpol('Base CDI'!$H$4:$H$28,'Base CDI'!$J$4:$J$29,S3881,"Cubic","Extrapolate=Linear","MultiX=Average","Skip=True","Sort=True")</f>
        <v>13.511562608207441</v>
      </c>
      <c r="U3881" s="43">
        <f ca="1">_xll.BInterpol('Base CDI'!$H$4:$H$28,'Base CDI'!$I$4:$I$29,S3881,"Cubic","Extrapolate=Linear","MultiX=Average","Skip=True","Sort=True")</f>
        <v>13.529504749614823</v>
      </c>
    </row>
    <row r="3882" spans="16:21" x14ac:dyDescent="0.25">
      <c r="P3882" s="10">
        <v>40157</v>
      </c>
      <c r="Q3882">
        <v>22.25488</v>
      </c>
      <c r="S3882" s="42">
        <f t="shared" ca="1" si="66"/>
        <v>49902</v>
      </c>
      <c r="T3882" s="43">
        <f ca="1">_xll.BInterpol('Base CDI'!$H$4:$H$28,'Base CDI'!$J$4:$J$29,S3882,"Cubic","Extrapolate=Linear","MultiX=Average","Skip=True","Sort=True")</f>
        <v>13.511565682283514</v>
      </c>
      <c r="U3882" s="43">
        <f ca="1">_xll.BInterpol('Base CDI'!$H$4:$H$28,'Base CDI'!$I$4:$I$29,S3882,"Cubic","Extrapolate=Linear","MultiX=Average","Skip=True","Sort=True")</f>
        <v>13.529508516470431</v>
      </c>
    </row>
    <row r="3883" spans="16:21" x14ac:dyDescent="0.25">
      <c r="P3883" s="10">
        <v>40158</v>
      </c>
      <c r="Q3883">
        <v>22.262180000000001</v>
      </c>
      <c r="S3883" s="42">
        <f t="shared" ca="1" si="66"/>
        <v>49903</v>
      </c>
      <c r="T3883" s="43">
        <f ca="1">_xll.BInterpol('Base CDI'!$H$4:$H$28,'Base CDI'!$J$4:$J$29,S3883,"Cubic","Extrapolate=Linear","MultiX=Average","Skip=True","Sort=True")</f>
        <v>13.51156875695731</v>
      </c>
      <c r="U3883" s="43">
        <f ca="1">_xll.BInterpol('Base CDI'!$H$4:$H$28,'Base CDI'!$I$4:$I$29,S3883,"Cubic","Extrapolate=Linear","MultiX=Average","Skip=True","Sort=True")</f>
        <v>13.529512277893122</v>
      </c>
    </row>
    <row r="3884" spans="16:21" x14ac:dyDescent="0.25">
      <c r="P3884" s="10">
        <v>40161</v>
      </c>
      <c r="Q3884">
        <v>22.269490000000001</v>
      </c>
      <c r="S3884" s="42">
        <f t="shared" ca="1" si="66"/>
        <v>49904</v>
      </c>
      <c r="T3884" s="43">
        <f ca="1">_xll.BInterpol('Base CDI'!$H$4:$H$28,'Base CDI'!$J$4:$J$29,S3884,"Cubic","Extrapolate=Linear","MultiX=Average","Skip=True","Sort=True")</f>
        <v>13.511571832224559</v>
      </c>
      <c r="U3884" s="43">
        <f ca="1">_xll.BInterpol('Base CDI'!$H$4:$H$28,'Base CDI'!$I$4:$I$29,S3884,"Cubic","Extrapolate=Linear","MultiX=Average","Skip=True","Sort=True")</f>
        <v>13.529516033921706</v>
      </c>
    </row>
    <row r="3885" spans="16:21" x14ac:dyDescent="0.25">
      <c r="P3885" s="10">
        <v>40162</v>
      </c>
      <c r="Q3885">
        <v>22.276800000000001</v>
      </c>
      <c r="S3885" s="42">
        <f t="shared" ca="1" si="66"/>
        <v>49905</v>
      </c>
      <c r="T3885" s="43">
        <f ca="1">_xll.BInterpol('Base CDI'!$H$4:$H$28,'Base CDI'!$J$4:$J$29,S3885,"Cubic","Extrapolate=Linear","MultiX=Average","Skip=True","Sort=True")</f>
        <v>13.511574908080995</v>
      </c>
      <c r="U3885" s="43">
        <f ca="1">_xll.BInterpol('Base CDI'!$H$4:$H$28,'Base CDI'!$I$4:$I$29,S3885,"Cubic","Extrapolate=Linear","MultiX=Average","Skip=True","Sort=True")</f>
        <v>13.529519784594989</v>
      </c>
    </row>
    <row r="3886" spans="16:21" x14ac:dyDescent="0.25">
      <c r="P3886" s="10">
        <v>40163</v>
      </c>
      <c r="Q3886">
        <v>22.284109999999998</v>
      </c>
      <c r="S3886" s="42">
        <f t="shared" ca="1" si="66"/>
        <v>49906</v>
      </c>
      <c r="T3886" s="43">
        <f ca="1">_xll.BInterpol('Base CDI'!$H$4:$H$28,'Base CDI'!$J$4:$J$29,S3886,"Cubic","Extrapolate=Linear","MultiX=Average","Skip=True","Sort=True")</f>
        <v>13.511577984522344</v>
      </c>
      <c r="U3886" s="43">
        <f ca="1">_xll.BInterpol('Base CDI'!$H$4:$H$28,'Base CDI'!$I$4:$I$29,S3886,"Cubic","Extrapolate=Linear","MultiX=Average","Skip=True","Sort=True")</f>
        <v>13.529523529951774</v>
      </c>
    </row>
    <row r="3887" spans="16:21" x14ac:dyDescent="0.25">
      <c r="P3887" s="10">
        <v>40164</v>
      </c>
      <c r="Q3887">
        <v>22.291440000000001</v>
      </c>
      <c r="S3887" s="42">
        <f t="shared" ca="1" si="66"/>
        <v>49907</v>
      </c>
      <c r="T3887" s="43">
        <f ca="1">_xll.BInterpol('Base CDI'!$H$4:$H$28,'Base CDI'!$J$4:$J$29,S3887,"Cubic","Extrapolate=Linear","MultiX=Average","Skip=True","Sort=True")</f>
        <v>13.511581061544337</v>
      </c>
      <c r="U3887" s="43">
        <f ca="1">_xll.BInterpol('Base CDI'!$H$4:$H$28,'Base CDI'!$I$4:$I$29,S3887,"Cubic","Extrapolate=Linear","MultiX=Average","Skip=True","Sort=True")</f>
        <v>13.52952727003087</v>
      </c>
    </row>
    <row r="3888" spans="16:21" x14ac:dyDescent="0.25">
      <c r="P3888" s="10">
        <v>40165</v>
      </c>
      <c r="Q3888">
        <v>22.298760000000001</v>
      </c>
      <c r="S3888" s="42">
        <f t="shared" ca="1" si="66"/>
        <v>49908</v>
      </c>
      <c r="T3888" s="43">
        <f ca="1">_xll.BInterpol('Base CDI'!$H$4:$H$28,'Base CDI'!$J$4:$J$29,S3888,"Cubic","Extrapolate=Linear","MultiX=Average","Skip=True","Sort=True")</f>
        <v>13.511584139142709</v>
      </c>
      <c r="U3888" s="43">
        <f ca="1">_xll.BInterpol('Base CDI'!$H$4:$H$28,'Base CDI'!$I$4:$I$29,S3888,"Cubic","Extrapolate=Linear","MultiX=Average","Skip=True","Sort=True")</f>
        <v>13.529531004871085</v>
      </c>
    </row>
    <row r="3889" spans="16:21" x14ac:dyDescent="0.25">
      <c r="P3889" s="10">
        <v>40168</v>
      </c>
      <c r="Q3889">
        <v>22.306090000000001</v>
      </c>
      <c r="S3889" s="42">
        <f t="shared" ca="1" si="66"/>
        <v>49909</v>
      </c>
      <c r="T3889" s="43">
        <f ca="1">_xll.BInterpol('Base CDI'!$H$4:$H$28,'Base CDI'!$J$4:$J$29,S3889,"Cubic","Extrapolate=Linear","MultiX=Average","Skip=True","Sort=True")</f>
        <v>13.511587217313187</v>
      </c>
      <c r="U3889" s="43">
        <f ca="1">_xll.BInterpol('Base CDI'!$H$4:$H$28,'Base CDI'!$I$4:$I$29,S3889,"Cubic","Extrapolate=Linear","MultiX=Average","Skip=True","Sort=True")</f>
        <v>13.529534734511223</v>
      </c>
    </row>
    <row r="3890" spans="16:21" x14ac:dyDescent="0.25">
      <c r="P3890" s="10">
        <v>40169</v>
      </c>
      <c r="Q3890">
        <v>22.313420000000001</v>
      </c>
      <c r="S3890" s="42">
        <f t="shared" ca="1" si="66"/>
        <v>49910</v>
      </c>
      <c r="T3890" s="43">
        <f ca="1">_xll.BInterpol('Base CDI'!$H$4:$H$28,'Base CDI'!$J$4:$J$29,S3890,"Cubic","Extrapolate=Linear","MultiX=Average","Skip=True","Sort=True")</f>
        <v>13.511590296051502</v>
      </c>
      <c r="U3890" s="43">
        <f ca="1">_xll.BInterpol('Base CDI'!$H$4:$H$28,'Base CDI'!$I$4:$I$29,S3890,"Cubic","Extrapolate=Linear","MultiX=Average","Skip=True","Sort=True")</f>
        <v>13.529538458990093</v>
      </c>
    </row>
    <row r="3891" spans="16:21" x14ac:dyDescent="0.25">
      <c r="P3891" s="10">
        <v>40170</v>
      </c>
      <c r="Q3891">
        <v>22.32075</v>
      </c>
      <c r="S3891" s="42">
        <f t="shared" ca="1" si="66"/>
        <v>49911</v>
      </c>
      <c r="T3891" s="43">
        <f ca="1">_xll.BInterpol('Base CDI'!$H$4:$H$28,'Base CDI'!$J$4:$J$29,S3891,"Cubic","Extrapolate=Linear","MultiX=Average","Skip=True","Sort=True")</f>
        <v>13.511593375353383</v>
      </c>
      <c r="U3891" s="43">
        <f ca="1">_xll.BInterpol('Base CDI'!$H$4:$H$28,'Base CDI'!$I$4:$I$29,S3891,"Cubic","Extrapolate=Linear","MultiX=Average","Skip=True","Sort=True")</f>
        <v>13.5295421783465</v>
      </c>
    </row>
    <row r="3892" spans="16:21" x14ac:dyDescent="0.25">
      <c r="P3892" s="10">
        <v>40171</v>
      </c>
      <c r="Q3892">
        <v>22.328060000000001</v>
      </c>
      <c r="S3892" s="42">
        <f t="shared" ca="1" si="66"/>
        <v>49912</v>
      </c>
      <c r="T3892" s="43">
        <f ca="1">_xll.BInterpol('Base CDI'!$H$4:$H$28,'Base CDI'!$J$4:$J$29,S3892,"Cubic","Extrapolate=Linear","MultiX=Average","Skip=True","Sort=True")</f>
        <v>13.511596455214566</v>
      </c>
      <c r="U3892" s="43">
        <f ca="1">_xll.BInterpol('Base CDI'!$H$4:$H$28,'Base CDI'!$I$4:$I$29,S3892,"Cubic","Extrapolate=Linear","MultiX=Average","Skip=True","Sort=True")</f>
        <v>13.529545892619248</v>
      </c>
    </row>
    <row r="3893" spans="16:21" x14ac:dyDescent="0.25">
      <c r="P3893" s="10">
        <v>40175</v>
      </c>
      <c r="Q3893">
        <v>22.335380000000001</v>
      </c>
      <c r="S3893" s="42">
        <f t="shared" ca="1" si="66"/>
        <v>49913</v>
      </c>
      <c r="T3893" s="43">
        <f ca="1">_xll.BInterpol('Base CDI'!$H$4:$H$28,'Base CDI'!$J$4:$J$29,S3893,"Cubic","Extrapolate=Linear","MultiX=Average","Skip=True","Sort=True")</f>
        <v>13.511599535630776</v>
      </c>
      <c r="U3893" s="43">
        <f ca="1">_xll.BInterpol('Base CDI'!$H$4:$H$28,'Base CDI'!$I$4:$I$29,S3893,"Cubic","Extrapolate=Linear","MultiX=Average","Skip=True","Sort=True")</f>
        <v>13.529549601847149</v>
      </c>
    </row>
    <row r="3894" spans="16:21" x14ac:dyDescent="0.25">
      <c r="P3894" s="10">
        <v>40176</v>
      </c>
      <c r="Q3894">
        <v>22.34271</v>
      </c>
      <c r="S3894" s="42">
        <f t="shared" ca="1" si="66"/>
        <v>49914</v>
      </c>
      <c r="T3894" s="43">
        <f ca="1">_xll.BInterpol('Base CDI'!$H$4:$H$28,'Base CDI'!$J$4:$J$29,S3894,"Cubic","Extrapolate=Linear","MultiX=Average","Skip=True","Sort=True")</f>
        <v>13.511602616597743</v>
      </c>
      <c r="U3894" s="43">
        <f ca="1">_xll.BInterpol('Base CDI'!$H$4:$H$28,'Base CDI'!$I$4:$I$29,S3894,"Cubic","Extrapolate=Linear","MultiX=Average","Skip=True","Sort=True")</f>
        <v>13.529553306069005</v>
      </c>
    </row>
    <row r="3895" spans="16:21" x14ac:dyDescent="0.25">
      <c r="P3895" s="10">
        <v>40177</v>
      </c>
      <c r="Q3895">
        <v>22.35004</v>
      </c>
      <c r="S3895" s="42">
        <f t="shared" ca="1" si="66"/>
        <v>49915</v>
      </c>
      <c r="T3895" s="43">
        <f ca="1">_xll.BInterpol('Base CDI'!$H$4:$H$28,'Base CDI'!$J$4:$J$29,S3895,"Cubic","Extrapolate=Linear","MultiX=Average","Skip=True","Sort=True")</f>
        <v>13.511605698111204</v>
      </c>
      <c r="U3895" s="43">
        <f ca="1">_xll.BInterpol('Base CDI'!$H$4:$H$28,'Base CDI'!$I$4:$I$29,S3895,"Cubic","Extrapolate=Linear","MultiX=Average","Skip=True","Sort=True")</f>
        <v>13.529557005323625</v>
      </c>
    </row>
    <row r="3896" spans="16:21" x14ac:dyDescent="0.25">
      <c r="P3896" s="10">
        <v>40178</v>
      </c>
      <c r="Q3896">
        <v>22.357320000000001</v>
      </c>
      <c r="S3896" s="42">
        <f t="shared" ca="1" si="66"/>
        <v>49916</v>
      </c>
      <c r="T3896" s="43">
        <f ca="1">_xll.BInterpol('Base CDI'!$H$4:$H$28,'Base CDI'!$J$4:$J$29,S3896,"Cubic","Extrapolate=Linear","MultiX=Average","Skip=True","Sort=True")</f>
        <v>13.511608780166883</v>
      </c>
      <c r="U3896" s="43">
        <f ca="1">_xll.BInterpol('Base CDI'!$H$4:$H$28,'Base CDI'!$I$4:$I$29,S3896,"Cubic","Extrapolate=Linear","MultiX=Average","Skip=True","Sort=True")</f>
        <v>13.529560699649815</v>
      </c>
    </row>
    <row r="3897" spans="16:21" x14ac:dyDescent="0.25">
      <c r="P3897" s="10">
        <v>40182</v>
      </c>
      <c r="Q3897">
        <v>22.364599999999999</v>
      </c>
      <c r="S3897" s="42">
        <f t="shared" ca="1" si="66"/>
        <v>49917</v>
      </c>
      <c r="T3897" s="43">
        <f ca="1">_xll.BInterpol('Base CDI'!$H$4:$H$28,'Base CDI'!$J$4:$J$29,S3897,"Cubic","Extrapolate=Linear","MultiX=Average","Skip=True","Sort=True")</f>
        <v>13.511611862760514</v>
      </c>
      <c r="U3897" s="43">
        <f ca="1">_xll.BInterpol('Base CDI'!$H$4:$H$28,'Base CDI'!$I$4:$I$29,S3897,"Cubic","Extrapolate=Linear","MultiX=Average","Skip=True","Sort=True")</f>
        <v>13.529564389086381</v>
      </c>
    </row>
    <row r="3898" spans="16:21" x14ac:dyDescent="0.25">
      <c r="P3898" s="10">
        <v>40183</v>
      </c>
      <c r="Q3898">
        <v>22.371929999999999</v>
      </c>
      <c r="S3898" s="42">
        <f t="shared" ca="1" si="66"/>
        <v>49918</v>
      </c>
      <c r="T3898" s="43">
        <f ca="1">_xll.BInterpol('Base CDI'!$H$4:$H$28,'Base CDI'!$J$4:$J$29,S3898,"Cubic","Extrapolate=Linear","MultiX=Average","Skip=True","Sort=True")</f>
        <v>13.511614945887825</v>
      </c>
      <c r="U3898" s="43">
        <f ca="1">_xll.BInterpol('Base CDI'!$H$4:$H$28,'Base CDI'!$I$4:$I$29,S3898,"Cubic","Extrapolate=Linear","MultiX=Average","Skip=True","Sort=True")</f>
        <v>13.529568073672129</v>
      </c>
    </row>
    <row r="3899" spans="16:21" x14ac:dyDescent="0.25">
      <c r="P3899" s="10">
        <v>40184</v>
      </c>
      <c r="Q3899">
        <v>22.379259999999999</v>
      </c>
      <c r="S3899" s="42">
        <f t="shared" ca="1" si="66"/>
        <v>49919</v>
      </c>
      <c r="T3899" s="43">
        <f ca="1">_xll.BInterpol('Base CDI'!$H$4:$H$28,'Base CDI'!$J$4:$J$29,S3899,"Cubic","Extrapolate=Linear","MultiX=Average","Skip=True","Sort=True")</f>
        <v>13.51161802954455</v>
      </c>
      <c r="U3899" s="43">
        <f ca="1">_xll.BInterpol('Base CDI'!$H$4:$H$28,'Base CDI'!$I$4:$I$29,S3899,"Cubic","Extrapolate=Linear","MultiX=Average","Skip=True","Sort=True")</f>
        <v>13.529571753445868</v>
      </c>
    </row>
    <row r="3900" spans="16:21" x14ac:dyDescent="0.25">
      <c r="P3900" s="10">
        <v>40185</v>
      </c>
      <c r="Q3900">
        <v>22.386600000000001</v>
      </c>
      <c r="S3900" s="42">
        <f t="shared" ca="1" si="66"/>
        <v>49920</v>
      </c>
      <c r="T3900" s="43">
        <f ca="1">_xll.BInterpol('Base CDI'!$H$4:$H$28,'Base CDI'!$J$4:$J$29,S3900,"Cubic","Extrapolate=Linear","MultiX=Average","Skip=True","Sort=True")</f>
        <v>13.511621113726417</v>
      </c>
      <c r="U3900" s="43">
        <f ca="1">_xll.BInterpol('Base CDI'!$H$4:$H$28,'Base CDI'!$I$4:$I$29,S3900,"Cubic","Extrapolate=Linear","MultiX=Average","Skip=True","Sort=True")</f>
        <v>13.529575428446401</v>
      </c>
    </row>
    <row r="3901" spans="16:21" x14ac:dyDescent="0.25">
      <c r="P3901" s="10">
        <v>40186</v>
      </c>
      <c r="Q3901">
        <v>22.39395</v>
      </c>
      <c r="S3901" s="42">
        <f t="shared" ca="1" si="66"/>
        <v>49921</v>
      </c>
      <c r="T3901" s="43">
        <f ca="1">_xll.BInterpol('Base CDI'!$H$4:$H$28,'Base CDI'!$J$4:$J$29,S3901,"Cubic","Extrapolate=Linear","MultiX=Average","Skip=True","Sort=True")</f>
        <v>13.511624198429157</v>
      </c>
      <c r="U3901" s="43">
        <f ca="1">_xll.BInterpol('Base CDI'!$H$4:$H$28,'Base CDI'!$I$4:$I$29,S3901,"Cubic","Extrapolate=Linear","MultiX=Average","Skip=True","Sort=True")</f>
        <v>13.529579098712539</v>
      </c>
    </row>
    <row r="3902" spans="16:21" x14ac:dyDescent="0.25">
      <c r="P3902" s="10">
        <v>40189</v>
      </c>
      <c r="Q3902">
        <v>22.401299999999999</v>
      </c>
      <c r="S3902" s="42">
        <f t="shared" ca="1" si="66"/>
        <v>49922</v>
      </c>
      <c r="T3902" s="43">
        <f ca="1">_xll.BInterpol('Base CDI'!$H$4:$H$28,'Base CDI'!$J$4:$J$29,S3902,"Cubic","Extrapolate=Linear","MultiX=Average","Skip=True","Sort=True")</f>
        <v>13.511627283648501</v>
      </c>
      <c r="U3902" s="43">
        <f ca="1">_xll.BInterpol('Base CDI'!$H$4:$H$28,'Base CDI'!$I$4:$I$29,S3902,"Cubic","Extrapolate=Linear","MultiX=Average","Skip=True","Sort=True")</f>
        <v>13.529582764283084</v>
      </c>
    </row>
    <row r="3903" spans="16:21" x14ac:dyDescent="0.25">
      <c r="P3903" s="10">
        <v>40190</v>
      </c>
      <c r="Q3903">
        <v>22.408650000000002</v>
      </c>
      <c r="S3903" s="42">
        <f t="shared" ca="1" si="66"/>
        <v>49923</v>
      </c>
      <c r="T3903" s="43">
        <f ca="1">_xll.BInterpol('Base CDI'!$H$4:$H$28,'Base CDI'!$J$4:$J$29,S3903,"Cubic","Extrapolate=Linear","MultiX=Average","Skip=True","Sort=True")</f>
        <v>13.51163036938018</v>
      </c>
      <c r="U3903" s="43">
        <f ca="1">_xll.BInterpol('Base CDI'!$H$4:$H$28,'Base CDI'!$I$4:$I$29,S3903,"Cubic","Extrapolate=Linear","MultiX=Average","Skip=True","Sort=True")</f>
        <v>13.529586425196845</v>
      </c>
    </row>
    <row r="3904" spans="16:21" x14ac:dyDescent="0.25">
      <c r="P3904" s="10">
        <v>40191</v>
      </c>
      <c r="Q3904">
        <v>22.416</v>
      </c>
      <c r="S3904" s="42">
        <f t="shared" ca="1" si="66"/>
        <v>49924</v>
      </c>
      <c r="T3904" s="43">
        <f ca="1">_xll.BInterpol('Base CDI'!$H$4:$H$28,'Base CDI'!$J$4:$J$29,S3904,"Cubic","Extrapolate=Linear","MultiX=Average","Skip=True","Sort=True")</f>
        <v>13.511633455619924</v>
      </c>
      <c r="U3904" s="43">
        <f ca="1">_xll.BInterpol('Base CDI'!$H$4:$H$28,'Base CDI'!$I$4:$I$29,S3904,"Cubic","Extrapolate=Linear","MultiX=Average","Skip=True","Sort=True")</f>
        <v>13.529590081492628</v>
      </c>
    </row>
    <row r="3905" spans="16:21" x14ac:dyDescent="0.25">
      <c r="P3905" s="10">
        <v>40192</v>
      </c>
      <c r="Q3905">
        <v>22.423359999999999</v>
      </c>
      <c r="S3905" s="42">
        <f t="shared" ca="1" si="66"/>
        <v>49925</v>
      </c>
      <c r="T3905" s="43">
        <f ca="1">_xll.BInterpol('Base CDI'!$H$4:$H$28,'Base CDI'!$J$4:$J$29,S3905,"Cubic","Extrapolate=Linear","MultiX=Average","Skip=True","Sort=True")</f>
        <v>13.511636542363462</v>
      </c>
      <c r="U3905" s="43">
        <f ca="1">_xll.BInterpol('Base CDI'!$H$4:$H$28,'Base CDI'!$I$4:$I$29,S3905,"Cubic","Extrapolate=Linear","MultiX=Average","Skip=True","Sort=True")</f>
        <v>13.529593733209241</v>
      </c>
    </row>
    <row r="3906" spans="16:21" x14ac:dyDescent="0.25">
      <c r="P3906" s="10">
        <v>40193</v>
      </c>
      <c r="Q3906">
        <v>22.430720000000001</v>
      </c>
      <c r="S3906" s="42">
        <f t="shared" ca="1" si="66"/>
        <v>49926</v>
      </c>
      <c r="T3906" s="43">
        <f ca="1">_xll.BInterpol('Base CDI'!$H$4:$H$28,'Base CDI'!$J$4:$J$29,S3906,"Cubic","Extrapolate=Linear","MultiX=Average","Skip=True","Sort=True")</f>
        <v>13.511639629606526</v>
      </c>
      <c r="U3906" s="43">
        <f ca="1">_xll.BInterpol('Base CDI'!$H$4:$H$28,'Base CDI'!$I$4:$I$29,S3906,"Cubic","Extrapolate=Linear","MultiX=Average","Skip=True","Sort=True")</f>
        <v>13.529597380385487</v>
      </c>
    </row>
    <row r="3907" spans="16:21" x14ac:dyDescent="0.25">
      <c r="P3907" s="10">
        <v>40196</v>
      </c>
      <c r="Q3907">
        <v>22.43807</v>
      </c>
      <c r="S3907" s="42">
        <f t="shared" ca="1" si="66"/>
        <v>49927</v>
      </c>
      <c r="T3907" s="43">
        <f ca="1">_xll.BInterpol('Base CDI'!$H$4:$H$28,'Base CDI'!$J$4:$J$29,S3907,"Cubic","Extrapolate=Linear","MultiX=Average","Skip=True","Sort=True")</f>
        <v>13.511642717344847</v>
      </c>
      <c r="U3907" s="43">
        <f ca="1">_xll.BInterpol('Base CDI'!$H$4:$H$28,'Base CDI'!$I$4:$I$29,S3907,"Cubic","Extrapolate=Linear","MultiX=Average","Skip=True","Sort=True")</f>
        <v>13.529601023060177</v>
      </c>
    </row>
    <row r="3908" spans="16:21" x14ac:dyDescent="0.25">
      <c r="P3908" s="10">
        <v>40197</v>
      </c>
      <c r="Q3908">
        <v>22.445430000000002</v>
      </c>
      <c r="S3908" s="42">
        <f t="shared" ca="1" si="66"/>
        <v>49928</v>
      </c>
      <c r="T3908" s="43">
        <f ca="1">_xll.BInterpol('Base CDI'!$H$4:$H$28,'Base CDI'!$J$4:$J$29,S3908,"Cubic","Extrapolate=Linear","MultiX=Average","Skip=True","Sort=True")</f>
        <v>13.511645805574156</v>
      </c>
      <c r="U3908" s="43">
        <f ca="1">_xll.BInterpol('Base CDI'!$H$4:$H$28,'Base CDI'!$I$4:$I$29,S3908,"Cubic","Extrapolate=Linear","MultiX=Average","Skip=True","Sort=True")</f>
        <v>13.529604661272113</v>
      </c>
    </row>
    <row r="3909" spans="16:21" x14ac:dyDescent="0.25">
      <c r="P3909" s="10">
        <v>40198</v>
      </c>
      <c r="Q3909">
        <v>22.452780000000001</v>
      </c>
      <c r="S3909" s="42">
        <f t="shared" ca="1" si="66"/>
        <v>49929</v>
      </c>
      <c r="T3909" s="43">
        <f ca="1">_xll.BInterpol('Base CDI'!$H$4:$H$28,'Base CDI'!$J$4:$J$29,S3909,"Cubic","Extrapolate=Linear","MultiX=Average","Skip=True","Sort=True")</f>
        <v>13.511648894290182</v>
      </c>
      <c r="U3909" s="43">
        <f ca="1">_xll.BInterpol('Base CDI'!$H$4:$H$28,'Base CDI'!$I$4:$I$29,S3909,"Cubic","Extrapolate=Linear","MultiX=Average","Skip=True","Sort=True")</f>
        <v>13.529608295060106</v>
      </c>
    </row>
    <row r="3910" spans="16:21" x14ac:dyDescent="0.25">
      <c r="P3910" s="10">
        <v>40199</v>
      </c>
      <c r="Q3910">
        <v>22.460149999999999</v>
      </c>
      <c r="S3910" s="42">
        <f t="shared" ca="1" si="66"/>
        <v>49930</v>
      </c>
      <c r="T3910" s="43">
        <f ca="1">_xll.BInterpol('Base CDI'!$H$4:$H$28,'Base CDI'!$J$4:$J$29,S3910,"Cubic","Extrapolate=Linear","MultiX=Average","Skip=True","Sort=True")</f>
        <v>13.511651983488656</v>
      </c>
      <c r="U3910" s="43">
        <f ca="1">_xll.BInterpol('Base CDI'!$H$4:$H$28,'Base CDI'!$I$4:$I$29,S3910,"Cubic","Extrapolate=Linear","MultiX=Average","Skip=True","Sort=True")</f>
        <v>13.529611924462959</v>
      </c>
    </row>
    <row r="3911" spans="16:21" x14ac:dyDescent="0.25">
      <c r="P3911" s="10">
        <v>40200</v>
      </c>
      <c r="Q3911">
        <v>22.46752</v>
      </c>
      <c r="S3911" s="42">
        <f t="shared" ca="1" si="66"/>
        <v>49931</v>
      </c>
      <c r="T3911" s="43">
        <f ca="1">_xll.BInterpol('Base CDI'!$H$4:$H$28,'Base CDI'!$J$4:$J$29,S3911,"Cubic","Extrapolate=Linear","MultiX=Average","Skip=True","Sort=True")</f>
        <v>13.511655073165308</v>
      </c>
      <c r="U3911" s="43">
        <f ca="1">_xll.BInterpol('Base CDI'!$H$4:$H$28,'Base CDI'!$I$4:$I$29,S3911,"Cubic","Extrapolate=Linear","MultiX=Average","Skip=True","Sort=True")</f>
        <v>13.52961554951948</v>
      </c>
    </row>
    <row r="3912" spans="16:21" x14ac:dyDescent="0.25">
      <c r="P3912" s="10">
        <v>40203</v>
      </c>
      <c r="Q3912">
        <v>22.474889999999998</v>
      </c>
      <c r="S3912" s="42">
        <f t="shared" ca="1" si="66"/>
        <v>49932</v>
      </c>
      <c r="T3912" s="43">
        <f ca="1">_xll.BInterpol('Base CDI'!$H$4:$H$28,'Base CDI'!$J$4:$J$29,S3912,"Cubic","Extrapolate=Linear","MultiX=Average","Skip=True","Sort=True")</f>
        <v>13.51165816331587</v>
      </c>
      <c r="U3912" s="43">
        <f ca="1">_xll.BInterpol('Base CDI'!$H$4:$H$28,'Base CDI'!$I$4:$I$29,S3912,"Cubic","Extrapolate=Linear","MultiX=Average","Skip=True","Sort=True")</f>
        <v>13.529619170268475</v>
      </c>
    </row>
    <row r="3913" spans="16:21" x14ac:dyDescent="0.25">
      <c r="P3913" s="10">
        <v>40204</v>
      </c>
      <c r="Q3913">
        <v>22.48227</v>
      </c>
      <c r="S3913" s="42">
        <f t="shared" ca="1" si="66"/>
        <v>49933</v>
      </c>
      <c r="T3913" s="43">
        <f ca="1">_xll.BInterpol('Base CDI'!$H$4:$H$28,'Base CDI'!$J$4:$J$29,S3913,"Cubic","Extrapolate=Linear","MultiX=Average","Skip=True","Sort=True")</f>
        <v>13.511661253936072</v>
      </c>
      <c r="U3913" s="43">
        <f ca="1">_xll.BInterpol('Base CDI'!$H$4:$H$28,'Base CDI'!$I$4:$I$29,S3913,"Cubic","Extrapolate=Linear","MultiX=Average","Skip=True","Sort=True")</f>
        <v>13.529622786748751</v>
      </c>
    </row>
    <row r="3914" spans="16:21" x14ac:dyDescent="0.25">
      <c r="P3914" s="10">
        <v>40205</v>
      </c>
      <c r="Q3914">
        <v>22.489650000000001</v>
      </c>
      <c r="S3914" s="42">
        <f t="shared" ca="1" si="66"/>
        <v>49934</v>
      </c>
      <c r="T3914" s="43">
        <f ca="1">_xll.BInterpol('Base CDI'!$H$4:$H$28,'Base CDI'!$J$4:$J$29,S3914,"Cubic","Extrapolate=Linear","MultiX=Average","Skip=True","Sort=True")</f>
        <v>13.511664345021645</v>
      </c>
      <c r="U3914" s="43">
        <f ca="1">_xll.BInterpol('Base CDI'!$H$4:$H$28,'Base CDI'!$I$4:$I$29,S3914,"Cubic","Extrapolate=Linear","MultiX=Average","Skip=True","Sort=True")</f>
        <v>13.529626398999115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7">S3914+1</f>
        <v>49935</v>
      </c>
      <c r="T3915" s="43">
        <f ca="1">_xll.BInterpol('Base CDI'!$H$4:$H$28,'Base CDI'!$J$4:$J$29,S3915,"Cubic","Extrapolate=Linear","MultiX=Average","Skip=True","Sort=True")</f>
        <v>13.511667436568317</v>
      </c>
      <c r="U3915" s="43">
        <f ca="1">_xll.BInterpol('Base CDI'!$H$4:$H$28,'Base CDI'!$I$4:$I$29,S3915,"Cubic","Extrapolate=Linear","MultiX=Average","Skip=True","Sort=True")</f>
        <v>13.529630007058373</v>
      </c>
    </row>
    <row r="3916" spans="16:21" x14ac:dyDescent="0.25">
      <c r="P3916" s="10">
        <v>40207</v>
      </c>
      <c r="Q3916">
        <v>22.50441</v>
      </c>
      <c r="S3916" s="42">
        <f t="shared" ca="1" si="67"/>
        <v>49936</v>
      </c>
      <c r="T3916" s="43">
        <f ca="1">_xll.BInterpol('Base CDI'!$H$4:$H$28,'Base CDI'!$J$4:$J$29,S3916,"Cubic","Extrapolate=Linear","MultiX=Average","Skip=True","Sort=True")</f>
        <v>13.511670528571821</v>
      </c>
      <c r="U3916" s="43">
        <f ca="1">_xll.BInterpol('Base CDI'!$H$4:$H$28,'Base CDI'!$I$4:$I$29,S3916,"Cubic","Extrapolate=Linear","MultiX=Average","Skip=True","Sort=True")</f>
        <v>13.52963361096533</v>
      </c>
    </row>
    <row r="3917" spans="16:21" x14ac:dyDescent="0.25">
      <c r="P3917" s="10">
        <v>40210</v>
      </c>
      <c r="Q3917">
        <v>22.511800000000001</v>
      </c>
      <c r="S3917" s="42">
        <f t="shared" ca="1" si="67"/>
        <v>49937</v>
      </c>
      <c r="T3917" s="43">
        <f ca="1">_xll.BInterpol('Base CDI'!$H$4:$H$28,'Base CDI'!$J$4:$J$29,S3917,"Cubic","Extrapolate=Linear","MultiX=Average","Skip=True","Sort=True")</f>
        <v>13.511673621027889</v>
      </c>
      <c r="U3917" s="43">
        <f ca="1">_xll.BInterpol('Base CDI'!$H$4:$H$28,'Base CDI'!$I$4:$I$29,S3917,"Cubic","Extrapolate=Linear","MultiX=Average","Skip=True","Sort=True")</f>
        <v>13.529637210758796</v>
      </c>
    </row>
    <row r="3918" spans="16:21" x14ac:dyDescent="0.25">
      <c r="P3918" s="10">
        <v>40211</v>
      </c>
      <c r="Q3918">
        <v>22.519200000000001</v>
      </c>
      <c r="S3918" s="42">
        <f t="shared" ca="1" si="67"/>
        <v>49938</v>
      </c>
      <c r="T3918" s="43">
        <f ca="1">_xll.BInterpol('Base CDI'!$H$4:$H$28,'Base CDI'!$J$4:$J$29,S3918,"Cubic","Extrapolate=Linear","MultiX=Average","Skip=True","Sort=True")</f>
        <v>13.511676713932246</v>
      </c>
      <c r="U3918" s="43">
        <f ca="1">_xll.BInterpol('Base CDI'!$H$4:$H$28,'Base CDI'!$I$4:$I$29,S3918,"Cubic","Extrapolate=Linear","MultiX=Average","Skip=True","Sort=True")</f>
        <v>13.529640806477575</v>
      </c>
    </row>
    <row r="3919" spans="16:21" x14ac:dyDescent="0.25">
      <c r="P3919" s="10">
        <v>40212</v>
      </c>
      <c r="Q3919">
        <v>22.526589999999999</v>
      </c>
      <c r="S3919" s="42">
        <f t="shared" ca="1" si="67"/>
        <v>49939</v>
      </c>
      <c r="T3919" s="43">
        <f ca="1">_xll.BInterpol('Base CDI'!$H$4:$H$28,'Base CDI'!$J$4:$J$29,S3919,"Cubic","Extrapolate=Linear","MultiX=Average","Skip=True","Sort=True")</f>
        <v>13.511679807280629</v>
      </c>
      <c r="U3919" s="43">
        <f ca="1">_xll.BInterpol('Base CDI'!$H$4:$H$28,'Base CDI'!$I$4:$I$29,S3919,"Cubic","Extrapolate=Linear","MultiX=Average","Skip=True","Sort=True")</f>
        <v>13.529644398160475</v>
      </c>
    </row>
    <row r="3920" spans="16:21" x14ac:dyDescent="0.25">
      <c r="P3920" s="10">
        <v>40213</v>
      </c>
      <c r="Q3920">
        <v>22.53398</v>
      </c>
      <c r="S3920" s="42">
        <f t="shared" ca="1" si="67"/>
        <v>49940</v>
      </c>
      <c r="T3920" s="43">
        <f ca="1">_xll.BInterpol('Base CDI'!$H$4:$H$28,'Base CDI'!$J$4:$J$29,S3920,"Cubic","Extrapolate=Linear","MultiX=Average","Skip=True","Sort=True")</f>
        <v>13.511682901068765</v>
      </c>
      <c r="U3920" s="43">
        <f ca="1">_xll.BInterpol('Base CDI'!$H$4:$H$28,'Base CDI'!$I$4:$I$29,S3920,"Cubic","Extrapolate=Linear","MultiX=Average","Skip=True","Sort=True")</f>
        <v>13.529647985846299</v>
      </c>
    </row>
    <row r="3921" spans="16:21" x14ac:dyDescent="0.25">
      <c r="P3921" s="10">
        <v>40214</v>
      </c>
      <c r="Q3921">
        <v>22.541370000000001</v>
      </c>
      <c r="S3921" s="42">
        <f t="shared" ca="1" si="67"/>
        <v>49941</v>
      </c>
      <c r="T3921" s="43">
        <f ca="1">_xll.BInterpol('Base CDI'!$H$4:$H$28,'Base CDI'!$J$4:$J$29,S3921,"Cubic","Extrapolate=Linear","MultiX=Average","Skip=True","Sort=True")</f>
        <v>13.511685995292384</v>
      </c>
      <c r="U3921" s="43">
        <f ca="1">_xll.BInterpol('Base CDI'!$H$4:$H$28,'Base CDI'!$I$4:$I$29,S3921,"Cubic","Extrapolate=Linear","MultiX=Average","Skip=True","Sort=True")</f>
        <v>13.52965156957386</v>
      </c>
    </row>
    <row r="3922" spans="16:21" x14ac:dyDescent="0.25">
      <c r="P3922" s="10">
        <v>40217</v>
      </c>
      <c r="Q3922">
        <v>22.548770000000001</v>
      </c>
      <c r="S3922" s="42">
        <f t="shared" ca="1" si="67"/>
        <v>49942</v>
      </c>
      <c r="T3922" s="43">
        <f ca="1">_xll.BInterpol('Base CDI'!$H$4:$H$28,'Base CDI'!$J$4:$J$29,S3922,"Cubic","Extrapolate=Linear","MultiX=Average","Skip=True","Sort=True")</f>
        <v>13.511689089947218</v>
      </c>
      <c r="U3922" s="43">
        <f ca="1">_xll.BInterpol('Base CDI'!$H$4:$H$28,'Base CDI'!$I$4:$I$29,S3922,"Cubic","Extrapolate=Linear","MultiX=Average","Skip=True","Sort=True")</f>
        <v>13.529655149381957</v>
      </c>
    </row>
    <row r="3923" spans="16:21" x14ac:dyDescent="0.25">
      <c r="P3923" s="10">
        <v>40218</v>
      </c>
      <c r="Q3923">
        <v>22.556170000000002</v>
      </c>
      <c r="S3923" s="42">
        <f t="shared" ca="1" si="67"/>
        <v>49943</v>
      </c>
      <c r="T3923" s="43">
        <f ca="1">_xll.BInterpol('Base CDI'!$H$4:$H$28,'Base CDI'!$J$4:$J$29,S3923,"Cubic","Extrapolate=Linear","MultiX=Average","Skip=True","Sort=True")</f>
        <v>13.511692185028998</v>
      </c>
      <c r="U3923" s="43">
        <f ca="1">_xll.BInterpol('Base CDI'!$H$4:$H$28,'Base CDI'!$I$4:$I$29,S3923,"Cubic","Extrapolate=Linear","MultiX=Average","Skip=True","Sort=True")</f>
        <v>13.529658725309403</v>
      </c>
    </row>
    <row r="3924" spans="16:21" x14ac:dyDescent="0.25">
      <c r="P3924" s="10">
        <v>40219</v>
      </c>
      <c r="Q3924">
        <v>22.563569999999999</v>
      </c>
      <c r="S3924" s="42">
        <f t="shared" ca="1" si="67"/>
        <v>49944</v>
      </c>
      <c r="T3924" s="43">
        <f ca="1">_xll.BInterpol('Base CDI'!$H$4:$H$28,'Base CDI'!$J$4:$J$29,S3924,"Cubic","Extrapolate=Linear","MultiX=Average","Skip=True","Sort=True")</f>
        <v>13.511695280533454</v>
      </c>
      <c r="U3924" s="43">
        <f ca="1">_xll.BInterpol('Base CDI'!$H$4:$H$28,'Base CDI'!$I$4:$I$29,S3924,"Cubic","Extrapolate=Linear","MultiX=Average","Skip=True","Sort=True")</f>
        <v>13.529662297395001</v>
      </c>
    </row>
    <row r="3925" spans="16:21" x14ac:dyDescent="0.25">
      <c r="P3925" s="10">
        <v>40220</v>
      </c>
      <c r="Q3925">
        <v>22.570969999999999</v>
      </c>
      <c r="S3925" s="42">
        <f t="shared" ca="1" si="67"/>
        <v>49945</v>
      </c>
      <c r="T3925" s="43">
        <f ca="1">_xll.BInterpol('Base CDI'!$H$4:$H$28,'Base CDI'!$J$4:$J$29,S3925,"Cubic","Extrapolate=Linear","MultiX=Average","Skip=True","Sort=True")</f>
        <v>13.511698376456316</v>
      </c>
      <c r="U3925" s="43">
        <f ca="1">_xll.BInterpol('Base CDI'!$H$4:$H$28,'Base CDI'!$I$4:$I$29,S3925,"Cubic","Extrapolate=Linear","MultiX=Average","Skip=True","Sort=True")</f>
        <v>13.529665865677558</v>
      </c>
    </row>
    <row r="3926" spans="16:21" x14ac:dyDescent="0.25">
      <c r="P3926" s="10">
        <v>40221</v>
      </c>
      <c r="Q3926">
        <v>22.578379999999999</v>
      </c>
      <c r="S3926" s="42">
        <f t="shared" ca="1" si="67"/>
        <v>49946</v>
      </c>
      <c r="T3926" s="43">
        <f ca="1">_xll.BInterpol('Base CDI'!$H$4:$H$28,'Base CDI'!$J$4:$J$29,S3926,"Cubic","Extrapolate=Linear","MultiX=Average","Skip=True","Sort=True")</f>
        <v>13.511701472793316</v>
      </c>
      <c r="U3926" s="43">
        <f ca="1">_xll.BInterpol('Base CDI'!$H$4:$H$28,'Base CDI'!$I$4:$I$29,S3926,"Cubic","Extrapolate=Linear","MultiX=Average","Skip=True","Sort=True")</f>
        <v>13.529669430195881</v>
      </c>
    </row>
    <row r="3927" spans="16:21" x14ac:dyDescent="0.25">
      <c r="P3927" s="10">
        <v>40226</v>
      </c>
      <c r="Q3927">
        <v>22.585789999999999</v>
      </c>
      <c r="S3927" s="42">
        <f t="shared" ca="1" si="67"/>
        <v>49947</v>
      </c>
      <c r="T3927" s="43">
        <f ca="1">_xll.BInterpol('Base CDI'!$H$4:$H$28,'Base CDI'!$J$4:$J$29,S3927,"Cubic","Extrapolate=Linear","MultiX=Average","Skip=True","Sort=True")</f>
        <v>13.511704569540182</v>
      </c>
      <c r="U3927" s="43">
        <f ca="1">_xll.BInterpol('Base CDI'!$H$4:$H$28,'Base CDI'!$I$4:$I$29,S3927,"Cubic","Extrapolate=Linear","MultiX=Average","Skip=True","Sort=True")</f>
        <v>13.529672990988777</v>
      </c>
    </row>
    <row r="3928" spans="16:21" x14ac:dyDescent="0.25">
      <c r="P3928" s="10">
        <v>40227</v>
      </c>
      <c r="Q3928">
        <v>22.5932</v>
      </c>
      <c r="S3928" s="42">
        <f t="shared" ca="1" si="67"/>
        <v>49948</v>
      </c>
      <c r="T3928" s="43">
        <f ca="1">_xll.BInterpol('Base CDI'!$H$4:$H$28,'Base CDI'!$J$4:$J$29,S3928,"Cubic","Extrapolate=Linear","MultiX=Average","Skip=True","Sort=True")</f>
        <v>13.511707666692645</v>
      </c>
      <c r="U3928" s="43">
        <f ca="1">_xll.BInterpol('Base CDI'!$H$4:$H$28,'Base CDI'!$I$4:$I$29,S3928,"Cubic","Extrapolate=Linear","MultiX=Average","Skip=True","Sort=True")</f>
        <v>13.52967654809505</v>
      </c>
    </row>
    <row r="3929" spans="16:21" x14ac:dyDescent="0.25">
      <c r="P3929" s="10">
        <v>40228</v>
      </c>
      <c r="Q3929">
        <v>22.600629999999999</v>
      </c>
      <c r="S3929" s="42">
        <f t="shared" ca="1" si="67"/>
        <v>49949</v>
      </c>
      <c r="T3929" s="43">
        <f ca="1">_xll.BInterpol('Base CDI'!$H$4:$H$28,'Base CDI'!$J$4:$J$29,S3929,"Cubic","Extrapolate=Linear","MultiX=Average","Skip=True","Sort=True")</f>
        <v>13.511710764246439</v>
      </c>
      <c r="U3929" s="43">
        <f ca="1">_xll.BInterpol('Base CDI'!$H$4:$H$28,'Base CDI'!$I$4:$I$29,S3929,"Cubic","Extrapolate=Linear","MultiX=Average","Skip=True","Sort=True")</f>
        <v>13.529680101553511</v>
      </c>
    </row>
    <row r="3930" spans="16:21" x14ac:dyDescent="0.25">
      <c r="P3930" s="10">
        <v>40231</v>
      </c>
      <c r="Q3930">
        <v>22.608049999999999</v>
      </c>
      <c r="S3930" s="42">
        <f t="shared" ca="1" si="67"/>
        <v>49950</v>
      </c>
      <c r="T3930" s="43">
        <f ca="1">_xll.BInterpol('Base CDI'!$H$4:$H$28,'Base CDI'!$J$4:$J$29,S3930,"Cubic","Extrapolate=Linear","MultiX=Average","Skip=True","Sort=True")</f>
        <v>13.511713862197292</v>
      </c>
      <c r="U3930" s="43">
        <f ca="1">_xll.BInterpol('Base CDI'!$H$4:$H$28,'Base CDI'!$I$4:$I$29,S3930,"Cubic","Extrapolate=Linear","MultiX=Average","Skip=True","Sort=True")</f>
        <v>13.529683651402962</v>
      </c>
    </row>
    <row r="3931" spans="16:21" x14ac:dyDescent="0.25">
      <c r="P3931" s="10">
        <v>40232</v>
      </c>
      <c r="Q3931">
        <v>22.615480000000002</v>
      </c>
      <c r="S3931" s="42">
        <f t="shared" ca="1" si="67"/>
        <v>49951</v>
      </c>
      <c r="T3931" s="43">
        <f ca="1">_xll.BInterpol('Base CDI'!$H$4:$H$28,'Base CDI'!$J$4:$J$29,S3931,"Cubic","Extrapolate=Linear","MultiX=Average","Skip=True","Sort=True")</f>
        <v>13.511716960540934</v>
      </c>
      <c r="U3931" s="43">
        <f ca="1">_xll.BInterpol('Base CDI'!$H$4:$H$28,'Base CDI'!$I$4:$I$29,S3931,"Cubic","Extrapolate=Linear","MultiX=Average","Skip=True","Sort=True")</f>
        <v>13.529687197682213</v>
      </c>
    </row>
    <row r="3932" spans="16:21" x14ac:dyDescent="0.25">
      <c r="P3932" s="10">
        <v>40233</v>
      </c>
      <c r="Q3932">
        <v>22.622910000000001</v>
      </c>
      <c r="S3932" s="42">
        <f t="shared" ca="1" si="67"/>
        <v>49952</v>
      </c>
      <c r="T3932" s="43">
        <f ca="1">_xll.BInterpol('Base CDI'!$H$4:$H$28,'Base CDI'!$J$4:$J$29,S3932,"Cubic","Extrapolate=Linear","MultiX=Average","Skip=True","Sort=True")</f>
        <v>13.511720059273095</v>
      </c>
      <c r="U3932" s="43">
        <f ca="1">_xll.BInterpol('Base CDI'!$H$4:$H$28,'Base CDI'!$I$4:$I$29,S3932,"Cubic","Extrapolate=Linear","MultiX=Average","Skip=True","Sort=True")</f>
        <v>13.52969074043007</v>
      </c>
    </row>
    <row r="3933" spans="16:21" x14ac:dyDescent="0.25">
      <c r="P3933" s="10">
        <v>40234</v>
      </c>
      <c r="Q3933">
        <v>22.630330000000001</v>
      </c>
      <c r="S3933" s="42">
        <f t="shared" ca="1" si="67"/>
        <v>49953</v>
      </c>
      <c r="T3933" s="43">
        <f ca="1">_xll.BInterpol('Base CDI'!$H$4:$H$28,'Base CDI'!$J$4:$J$29,S3933,"Cubic","Extrapolate=Linear","MultiX=Average","Skip=True","Sort=True")</f>
        <v>13.511723158389508</v>
      </c>
      <c r="U3933" s="43">
        <f ca="1">_xll.BInterpol('Base CDI'!$H$4:$H$28,'Base CDI'!$I$4:$I$29,S3933,"Cubic","Extrapolate=Linear","MultiX=Average","Skip=True","Sort=True")</f>
        <v>13.529694279685337</v>
      </c>
    </row>
    <row r="3934" spans="16:21" x14ac:dyDescent="0.25">
      <c r="P3934" s="10">
        <v>40235</v>
      </c>
      <c r="Q3934">
        <v>22.63776</v>
      </c>
      <c r="S3934" s="42">
        <f t="shared" ca="1" si="67"/>
        <v>49954</v>
      </c>
      <c r="T3934" s="43">
        <f ca="1">_xll.BInterpol('Base CDI'!$H$4:$H$28,'Base CDI'!$J$4:$J$29,S3934,"Cubic","Extrapolate=Linear","MultiX=Average","Skip=True","Sort=True")</f>
        <v>13.511726257885901</v>
      </c>
      <c r="U3934" s="43">
        <f ca="1">_xll.BInterpol('Base CDI'!$H$4:$H$28,'Base CDI'!$I$4:$I$29,S3934,"Cubic","Extrapolate=Linear","MultiX=Average","Skip=True","Sort=True")</f>
        <v>13.529697815486822</v>
      </c>
    </row>
    <row r="3935" spans="16:21" x14ac:dyDescent="0.25">
      <c r="P3935" s="10">
        <v>40238</v>
      </c>
      <c r="Q3935">
        <v>22.645189999999999</v>
      </c>
      <c r="S3935" s="42">
        <f t="shared" ca="1" si="67"/>
        <v>49955</v>
      </c>
      <c r="T3935" s="43">
        <f ca="1">_xll.BInterpol('Base CDI'!$H$4:$H$28,'Base CDI'!$J$4:$J$29,S3935,"Cubic","Extrapolate=Linear","MultiX=Average","Skip=True","Sort=True")</f>
        <v>13.511729357758007</v>
      </c>
      <c r="U3935" s="43">
        <f ca="1">_xll.BInterpol('Base CDI'!$H$4:$H$28,'Base CDI'!$I$4:$I$29,S3935,"Cubic","Extrapolate=Linear","MultiX=Average","Skip=True","Sort=True")</f>
        <v>13.529701347873333</v>
      </c>
    </row>
    <row r="3936" spans="16:21" x14ac:dyDescent="0.25">
      <c r="P3936" s="10">
        <v>40239</v>
      </c>
      <c r="Q3936">
        <v>22.652609999999999</v>
      </c>
      <c r="S3936" s="42">
        <f t="shared" ca="1" si="67"/>
        <v>49956</v>
      </c>
      <c r="T3936" s="43">
        <f ca="1">_xll.BInterpol('Base CDI'!$H$4:$H$28,'Base CDI'!$J$4:$J$29,S3936,"Cubic","Extrapolate=Linear","MultiX=Average","Skip=True","Sort=True")</f>
        <v>13.511732458001555</v>
      </c>
      <c r="U3936" s="43">
        <f ca="1">_xll.BInterpol('Base CDI'!$H$4:$H$28,'Base CDI'!$I$4:$I$29,S3936,"Cubic","Extrapolate=Linear","MultiX=Average","Skip=True","Sort=True")</f>
        <v>13.529704876883674</v>
      </c>
    </row>
    <row r="3937" spans="16:21" x14ac:dyDescent="0.25">
      <c r="P3937" s="10">
        <v>40240</v>
      </c>
      <c r="Q3937">
        <v>22.660049999999998</v>
      </c>
      <c r="S3937" s="42">
        <f t="shared" ca="1" si="67"/>
        <v>49957</v>
      </c>
      <c r="T3937" s="43">
        <f ca="1">_xll.BInterpol('Base CDI'!$H$4:$H$28,'Base CDI'!$J$4:$J$29,S3937,"Cubic","Extrapolate=Linear","MultiX=Average","Skip=True","Sort=True")</f>
        <v>13.511735558612276</v>
      </c>
      <c r="U3937" s="43">
        <f ca="1">_xll.BInterpol('Base CDI'!$H$4:$H$28,'Base CDI'!$I$4:$I$29,S3937,"Cubic","Extrapolate=Linear","MultiX=Average","Skip=True","Sort=True")</f>
        <v>13.529708402556654</v>
      </c>
    </row>
    <row r="3938" spans="16:21" x14ac:dyDescent="0.25">
      <c r="P3938" s="10">
        <v>40241</v>
      </c>
      <c r="Q3938">
        <v>22.667480000000001</v>
      </c>
      <c r="S3938" s="42">
        <f t="shared" ca="1" si="67"/>
        <v>49958</v>
      </c>
      <c r="T3938" s="43">
        <f ca="1">_xll.BInterpol('Base CDI'!$H$4:$H$28,'Base CDI'!$J$4:$J$29,S3938,"Cubic","Extrapolate=Linear","MultiX=Average","Skip=True","Sort=True")</f>
        <v>13.511738659585902</v>
      </c>
      <c r="U3938" s="43">
        <f ca="1">_xll.BInterpol('Base CDI'!$H$4:$H$28,'Base CDI'!$I$4:$I$29,S3938,"Cubic","Extrapolate=Linear","MultiX=Average","Skip=True","Sort=True")</f>
        <v>13.529711924931076</v>
      </c>
    </row>
    <row r="3939" spans="16:21" x14ac:dyDescent="0.25">
      <c r="P3939" s="10">
        <v>40242</v>
      </c>
      <c r="Q3939">
        <v>22.674910000000001</v>
      </c>
      <c r="S3939" s="42">
        <f t="shared" ca="1" si="67"/>
        <v>49959</v>
      </c>
      <c r="T3939" s="43">
        <f ca="1">_xll.BInterpol('Base CDI'!$H$4:$H$28,'Base CDI'!$J$4:$J$29,S3939,"Cubic","Extrapolate=Linear","MultiX=Average","Skip=True","Sort=True")</f>
        <v>13.511741760918159</v>
      </c>
      <c r="U3939" s="43">
        <f ca="1">_xll.BInterpol('Base CDI'!$H$4:$H$28,'Base CDI'!$I$4:$I$29,S3939,"Cubic","Extrapolate=Linear","MultiX=Average","Skip=True","Sort=True")</f>
        <v>13.529715444045753</v>
      </c>
    </row>
    <row r="3940" spans="16:21" x14ac:dyDescent="0.25">
      <c r="P3940" s="10">
        <v>40245</v>
      </c>
      <c r="Q3940">
        <v>22.68234</v>
      </c>
      <c r="S3940" s="42">
        <f t="shared" ca="1" si="67"/>
        <v>49960</v>
      </c>
      <c r="T3940" s="43">
        <f ca="1">_xll.BInterpol('Base CDI'!$H$4:$H$28,'Base CDI'!$J$4:$J$29,S3940,"Cubic","Extrapolate=Linear","MultiX=Average","Skip=True","Sort=True")</f>
        <v>13.511744862604782</v>
      </c>
      <c r="U3940" s="43">
        <f ca="1">_xll.BInterpol('Base CDI'!$H$4:$H$28,'Base CDI'!$I$4:$I$29,S3940,"Cubic","Extrapolate=Linear","MultiX=Average","Skip=True","Sort=True")</f>
        <v>13.529718959939483</v>
      </c>
    </row>
    <row r="3941" spans="16:21" x14ac:dyDescent="0.25">
      <c r="P3941" s="10">
        <v>40246</v>
      </c>
      <c r="Q3941">
        <v>22.689800000000002</v>
      </c>
      <c r="S3941" s="42">
        <f t="shared" ca="1" si="67"/>
        <v>49961</v>
      </c>
      <c r="T3941" s="43">
        <f ca="1">_xll.BInterpol('Base CDI'!$H$4:$H$28,'Base CDI'!$J$4:$J$29,S3941,"Cubic","Extrapolate=Linear","MultiX=Average","Skip=True","Sort=True")</f>
        <v>13.511747964641501</v>
      </c>
      <c r="U3941" s="43">
        <f ca="1">_xll.BInterpol('Base CDI'!$H$4:$H$28,'Base CDI'!$I$4:$I$29,S3941,"Cubic","Extrapolate=Linear","MultiX=Average","Skip=True","Sort=True")</f>
        <v>13.529722472651081</v>
      </c>
    </row>
    <row r="3942" spans="16:21" x14ac:dyDescent="0.25">
      <c r="P3942" s="10">
        <v>40247</v>
      </c>
      <c r="Q3942">
        <v>22.69725</v>
      </c>
      <c r="S3942" s="42">
        <f t="shared" ca="1" si="67"/>
        <v>49962</v>
      </c>
      <c r="T3942" s="43">
        <f ca="1">_xll.BInterpol('Base CDI'!$H$4:$H$28,'Base CDI'!$J$4:$J$29,S3942,"Cubic","Extrapolate=Linear","MultiX=Average","Skip=True","Sort=True")</f>
        <v>13.511751067024045</v>
      </c>
      <c r="U3942" s="43">
        <f ca="1">_xll.BInterpol('Base CDI'!$H$4:$H$28,'Base CDI'!$I$4:$I$29,S3942,"Cubic","Extrapolate=Linear","MultiX=Average","Skip=True","Sort=True")</f>
        <v>13.529725982219347</v>
      </c>
    </row>
    <row r="3943" spans="16:21" x14ac:dyDescent="0.25">
      <c r="P3943" s="10">
        <v>40248</v>
      </c>
      <c r="Q3943">
        <v>22.704709999999999</v>
      </c>
      <c r="S3943" s="42">
        <f t="shared" ca="1" si="67"/>
        <v>49963</v>
      </c>
      <c r="T3943" s="43">
        <f ca="1">_xll.BInterpol('Base CDI'!$H$4:$H$28,'Base CDI'!$J$4:$J$29,S3943,"Cubic","Extrapolate=Linear","MultiX=Average","Skip=True","Sort=True")</f>
        <v>13.511754169748146</v>
      </c>
      <c r="U3943" s="43">
        <f ca="1">_xll.BInterpol('Base CDI'!$H$4:$H$28,'Base CDI'!$I$4:$I$29,S3943,"Cubic","Extrapolate=Linear","MultiX=Average","Skip=True","Sort=True")</f>
        <v>13.52972948868309</v>
      </c>
    </row>
    <row r="3944" spans="16:21" x14ac:dyDescent="0.25">
      <c r="P3944" s="10">
        <v>40249</v>
      </c>
      <c r="Q3944">
        <v>22.712160000000001</v>
      </c>
      <c r="S3944" s="42">
        <f t="shared" ca="1" si="67"/>
        <v>49964</v>
      </c>
      <c r="T3944" s="43">
        <f ca="1">_xll.BInterpol('Base CDI'!$H$4:$H$28,'Base CDI'!$J$4:$J$29,S3944,"Cubic","Extrapolate=Linear","MultiX=Average","Skip=True","Sort=True")</f>
        <v>13.511757272809533</v>
      </c>
      <c r="U3944" s="43">
        <f ca="1">_xll.BInterpol('Base CDI'!$H$4:$H$28,'Base CDI'!$I$4:$I$29,S3944,"Cubic","Extrapolate=Linear","MultiX=Average","Skip=True","Sort=True")</f>
        <v>13.529732992081117</v>
      </c>
    </row>
    <row r="3945" spans="16:21" x14ac:dyDescent="0.25">
      <c r="P3945" s="10">
        <v>40252</v>
      </c>
      <c r="Q3945">
        <v>22.7196</v>
      </c>
      <c r="S3945" s="42">
        <f t="shared" ca="1" si="67"/>
        <v>49965</v>
      </c>
      <c r="T3945" s="43">
        <f ca="1">_xll.BInterpol('Base CDI'!$H$4:$H$28,'Base CDI'!$J$4:$J$29,S3945,"Cubic","Extrapolate=Linear","MultiX=Average","Skip=True","Sort=True")</f>
        <v>13.511760376203936</v>
      </c>
      <c r="U3945" s="43">
        <f ca="1">_xll.BInterpol('Base CDI'!$H$4:$H$28,'Base CDI'!$I$4:$I$29,S3945,"Cubic","Extrapolate=Linear","MultiX=Average","Skip=True","Sort=True")</f>
        <v>13.529736492452235</v>
      </c>
    </row>
    <row r="3946" spans="16:21" x14ac:dyDescent="0.25">
      <c r="P3946" s="10">
        <v>40253</v>
      </c>
      <c r="Q3946">
        <v>22.727060000000002</v>
      </c>
      <c r="S3946" s="42">
        <f t="shared" ca="1" si="67"/>
        <v>49966</v>
      </c>
      <c r="T3946" s="43">
        <f ca="1">_xll.BInterpol('Base CDI'!$H$4:$H$28,'Base CDI'!$J$4:$J$29,S3946,"Cubic","Extrapolate=Linear","MultiX=Average","Skip=True","Sort=True")</f>
        <v>13.511763479927088</v>
      </c>
      <c r="U3946" s="43">
        <f ca="1">_xll.BInterpol('Base CDI'!$H$4:$H$28,'Base CDI'!$I$4:$I$29,S3946,"Cubic","Extrapolate=Linear","MultiX=Average","Skip=True","Sort=True")</f>
        <v>13.529739989835248</v>
      </c>
    </row>
    <row r="3947" spans="16:21" x14ac:dyDescent="0.25">
      <c r="P3947" s="10">
        <v>40254</v>
      </c>
      <c r="Q3947">
        <v>22.73451</v>
      </c>
      <c r="S3947" s="42">
        <f t="shared" ca="1" si="67"/>
        <v>49967</v>
      </c>
      <c r="T3947" s="43">
        <f ca="1">_xll.BInterpol('Base CDI'!$H$4:$H$28,'Base CDI'!$J$4:$J$29,S3947,"Cubic","Extrapolate=Linear","MultiX=Average","Skip=True","Sort=True")</f>
        <v>13.511766583974719</v>
      </c>
      <c r="U3947" s="43">
        <f ca="1">_xll.BInterpol('Base CDI'!$H$4:$H$28,'Base CDI'!$I$4:$I$29,S3947,"Cubic","Extrapolate=Linear","MultiX=Average","Skip=True","Sort=True")</f>
        <v>13.529743484268966</v>
      </c>
    </row>
    <row r="3948" spans="16:21" x14ac:dyDescent="0.25">
      <c r="P3948" s="10">
        <v>40255</v>
      </c>
      <c r="Q3948">
        <v>22.741969999999998</v>
      </c>
      <c r="S3948" s="42">
        <f t="shared" ca="1" si="67"/>
        <v>49968</v>
      </c>
      <c r="T3948" s="43">
        <f ca="1">_xll.BInterpol('Base CDI'!$H$4:$H$28,'Base CDI'!$J$4:$J$29,S3948,"Cubic","Extrapolate=Linear","MultiX=Average","Skip=True","Sort=True")</f>
        <v>13.511769688342559</v>
      </c>
      <c r="U3948" s="43">
        <f ca="1">_xll.BInterpol('Base CDI'!$H$4:$H$28,'Base CDI'!$I$4:$I$29,S3948,"Cubic","Extrapolate=Linear","MultiX=Average","Skip=True","Sort=True")</f>
        <v>13.529746975792193</v>
      </c>
    </row>
    <row r="3949" spans="16:21" x14ac:dyDescent="0.25">
      <c r="P3949" s="10">
        <v>40256</v>
      </c>
      <c r="Q3949">
        <v>22.74943</v>
      </c>
      <c r="S3949" s="42">
        <f t="shared" ca="1" si="67"/>
        <v>49969</v>
      </c>
      <c r="T3949" s="43">
        <f ca="1">_xll.BInterpol('Base CDI'!$H$4:$H$28,'Base CDI'!$J$4:$J$29,S3949,"Cubic","Extrapolate=Linear","MultiX=Average","Skip=True","Sort=True")</f>
        <v>13.511772793026338</v>
      </c>
      <c r="U3949" s="43">
        <f ca="1">_xll.BInterpol('Base CDI'!$H$4:$H$28,'Base CDI'!$I$4:$I$29,S3949,"Cubic","Extrapolate=Linear","MultiX=Average","Skip=True","Sort=True")</f>
        <v>13.529750464443735</v>
      </c>
    </row>
    <row r="3950" spans="16:21" x14ac:dyDescent="0.25">
      <c r="P3950" s="10">
        <v>40259</v>
      </c>
      <c r="Q3950">
        <v>22.756889999999999</v>
      </c>
      <c r="S3950" s="42">
        <f t="shared" ca="1" si="67"/>
        <v>49970</v>
      </c>
      <c r="T3950" s="43">
        <f ca="1">_xll.BInterpol('Base CDI'!$H$4:$H$28,'Base CDI'!$J$4:$J$29,S3950,"Cubic","Extrapolate=Linear","MultiX=Average","Skip=True","Sort=True")</f>
        <v>13.511775898021787</v>
      </c>
      <c r="U3950" s="43">
        <f ca="1">_xll.BInterpol('Base CDI'!$H$4:$H$28,'Base CDI'!$I$4:$I$29,S3950,"Cubic","Extrapolate=Linear","MultiX=Average","Skip=True","Sort=True")</f>
        <v>13.529753950262402</v>
      </c>
    </row>
    <row r="3951" spans="16:21" x14ac:dyDescent="0.25">
      <c r="P3951" s="10">
        <v>40260</v>
      </c>
      <c r="Q3951">
        <v>22.76436</v>
      </c>
      <c r="S3951" s="42">
        <f t="shared" ca="1" si="67"/>
        <v>49971</v>
      </c>
      <c r="T3951" s="43">
        <f ca="1">_xll.BInterpol('Base CDI'!$H$4:$H$28,'Base CDI'!$J$4:$J$29,S3951,"Cubic","Extrapolate=Linear","MultiX=Average","Skip=True","Sort=True")</f>
        <v>13.511779003324635</v>
      </c>
      <c r="U3951" s="43">
        <f ca="1">_xll.BInterpol('Base CDI'!$H$4:$H$28,'Base CDI'!$I$4:$I$29,S3951,"Cubic","Extrapolate=Linear","MultiX=Average","Skip=True","Sort=True")</f>
        <v>13.529757433286996</v>
      </c>
    </row>
    <row r="3952" spans="16:21" x14ac:dyDescent="0.25">
      <c r="P3952" s="10">
        <v>40261</v>
      </c>
      <c r="Q3952">
        <v>22.771830000000001</v>
      </c>
      <c r="S3952" s="42">
        <f t="shared" ca="1" si="67"/>
        <v>49972</v>
      </c>
      <c r="T3952" s="43">
        <f ca="1">_xll.BInterpol('Base CDI'!$H$4:$H$28,'Base CDI'!$J$4:$J$29,S3952,"Cubic","Extrapolate=Linear","MultiX=Average","Skip=True","Sort=True")</f>
        <v>13.511782108930618</v>
      </c>
      <c r="U3952" s="43">
        <f ca="1">_xll.BInterpol('Base CDI'!$H$4:$H$28,'Base CDI'!$I$4:$I$29,S3952,"Cubic","Extrapolate=Linear","MultiX=Average","Skip=True","Sort=True")</f>
        <v>13.529760913556327</v>
      </c>
    </row>
    <row r="3953" spans="16:21" x14ac:dyDescent="0.25">
      <c r="P3953" s="10">
        <v>40262</v>
      </c>
      <c r="Q3953">
        <v>22.779299999999999</v>
      </c>
      <c r="S3953" s="42">
        <f t="shared" ca="1" si="67"/>
        <v>49973</v>
      </c>
      <c r="T3953" s="43">
        <f ca="1">_xll.BInterpol('Base CDI'!$H$4:$H$28,'Base CDI'!$J$4:$J$29,S3953,"Cubic","Extrapolate=Linear","MultiX=Average","Skip=True","Sort=True")</f>
        <v>13.511785214835459</v>
      </c>
      <c r="U3953" s="43">
        <f ca="1">_xll.BInterpol('Base CDI'!$H$4:$H$28,'Base CDI'!$I$4:$I$29,S3953,"Cubic","Extrapolate=Linear","MultiX=Average","Skip=True","Sort=True")</f>
        <v>13.5297643911092</v>
      </c>
    </row>
    <row r="3954" spans="16:21" x14ac:dyDescent="0.25">
      <c r="P3954" s="10">
        <v>40263</v>
      </c>
      <c r="Q3954">
        <v>22.786770000000001</v>
      </c>
      <c r="S3954" s="42">
        <f t="shared" ca="1" si="67"/>
        <v>49974</v>
      </c>
      <c r="T3954" s="43">
        <f ca="1">_xll.BInterpol('Base CDI'!$H$4:$H$28,'Base CDI'!$J$4:$J$29,S3954,"Cubic","Extrapolate=Linear","MultiX=Average","Skip=True","Sort=True")</f>
        <v>13.511788321034894</v>
      </c>
      <c r="U3954" s="43">
        <f ca="1">_xll.BInterpol('Base CDI'!$H$4:$H$28,'Base CDI'!$I$4:$I$29,S3954,"Cubic","Extrapolate=Linear","MultiX=Average","Skip=True","Sort=True")</f>
        <v>13.529767865984423</v>
      </c>
    </row>
    <row r="3955" spans="16:21" x14ac:dyDescent="0.25">
      <c r="P3955" s="10">
        <v>40266</v>
      </c>
      <c r="Q3955">
        <v>22.794229999999999</v>
      </c>
      <c r="S3955" s="42">
        <f t="shared" ca="1" si="67"/>
        <v>49975</v>
      </c>
      <c r="T3955" s="43">
        <f ca="1">_xll.BInterpol('Base CDI'!$H$4:$H$28,'Base CDI'!$J$4:$J$29,S3955,"Cubic","Extrapolate=Linear","MultiX=Average","Skip=True","Sort=True")</f>
        <v>13.511791427524651</v>
      </c>
      <c r="U3955" s="43">
        <f ca="1">_xll.BInterpol('Base CDI'!$H$4:$H$28,'Base CDI'!$I$4:$I$29,S3955,"Cubic","Extrapolate=Linear","MultiX=Average","Skip=True","Sort=True")</f>
        <v>13.529771338220801</v>
      </c>
    </row>
    <row r="3956" spans="16:21" x14ac:dyDescent="0.25">
      <c r="P3956" s="10">
        <v>40267</v>
      </c>
      <c r="Q3956">
        <v>22.801659999999998</v>
      </c>
      <c r="S3956" s="42">
        <f t="shared" ca="1" si="67"/>
        <v>49976</v>
      </c>
      <c r="T3956" s="43">
        <f ca="1">_xll.BInterpol('Base CDI'!$H$4:$H$28,'Base CDI'!$J$4:$J$29,S3956,"Cubic","Extrapolate=Linear","MultiX=Average","Skip=True","Sort=True")</f>
        <v>13.511794534300462</v>
      </c>
      <c r="U3956" s="43">
        <f ca="1">_xll.BInterpol('Base CDI'!$H$4:$H$28,'Base CDI'!$I$4:$I$29,S3956,"Cubic","Extrapolate=Linear","MultiX=Average","Skip=True","Sort=True")</f>
        <v>13.529774807857141</v>
      </c>
    </row>
    <row r="3957" spans="16:21" x14ac:dyDescent="0.25">
      <c r="P3957" s="10">
        <v>40268</v>
      </c>
      <c r="Q3957">
        <v>22.80912</v>
      </c>
      <c r="S3957" s="42">
        <f t="shared" ca="1" si="67"/>
        <v>49977</v>
      </c>
      <c r="T3957" s="43">
        <f ca="1">_xll.BInterpol('Base CDI'!$H$4:$H$28,'Base CDI'!$J$4:$J$29,S3957,"Cubic","Extrapolate=Linear","MultiX=Average","Skip=True","Sort=True")</f>
        <v>13.511797641358058</v>
      </c>
      <c r="U3957" s="43">
        <f ca="1">_xll.BInterpol('Base CDI'!$H$4:$H$28,'Base CDI'!$I$4:$I$29,S3957,"Cubic","Extrapolate=Linear","MultiX=Average","Skip=True","Sort=True")</f>
        <v>13.52977827493225</v>
      </c>
    </row>
    <row r="3958" spans="16:21" x14ac:dyDescent="0.25">
      <c r="P3958" s="10">
        <v>40269</v>
      </c>
      <c r="Q3958">
        <v>22.816600000000001</v>
      </c>
      <c r="S3958" s="42">
        <f t="shared" ca="1" si="67"/>
        <v>49978</v>
      </c>
      <c r="T3958" s="43">
        <f ca="1">_xll.BInterpol('Base CDI'!$H$4:$H$28,'Base CDI'!$J$4:$J$29,S3958,"Cubic","Extrapolate=Linear","MultiX=Average","Skip=True","Sort=True")</f>
        <v>13.511800748693167</v>
      </c>
      <c r="U3958" s="43">
        <f ca="1">_xll.BInterpol('Base CDI'!$H$4:$H$28,'Base CDI'!$I$4:$I$29,S3958,"Cubic","Extrapolate=Linear","MultiX=Average","Skip=True","Sort=True")</f>
        <v>13.529781739484934</v>
      </c>
    </row>
    <row r="3959" spans="16:21" x14ac:dyDescent="0.25">
      <c r="P3959" s="10">
        <v>40273</v>
      </c>
      <c r="Q3959">
        <v>22.82405</v>
      </c>
      <c r="S3959" s="42">
        <f t="shared" ca="1" si="67"/>
        <v>49979</v>
      </c>
      <c r="T3959" s="43">
        <f ca="1">_xll.BInterpol('Base CDI'!$H$4:$H$28,'Base CDI'!$J$4:$J$29,S3959,"Cubic","Extrapolate=Linear","MultiX=Average","Skip=True","Sort=True")</f>
        <v>13.511803856301521</v>
      </c>
      <c r="U3959" s="43">
        <f ca="1">_xll.BInterpol('Base CDI'!$H$4:$H$28,'Base CDI'!$I$4:$I$29,S3959,"Cubic","Extrapolate=Linear","MultiX=Average","Skip=True","Sort=True")</f>
        <v>13.529785201553999</v>
      </c>
    </row>
    <row r="3960" spans="16:21" x14ac:dyDescent="0.25">
      <c r="P3960" s="10">
        <v>40274</v>
      </c>
      <c r="Q3960">
        <v>22.831530000000001</v>
      </c>
      <c r="S3960" s="42">
        <f t="shared" ca="1" si="67"/>
        <v>49980</v>
      </c>
      <c r="T3960" s="43">
        <f ca="1">_xll.BInterpol('Base CDI'!$H$4:$H$28,'Base CDI'!$J$4:$J$29,S3960,"Cubic","Extrapolate=Linear","MultiX=Average","Skip=True","Sort=True")</f>
        <v>13.511806964178851</v>
      </c>
      <c r="U3960" s="43">
        <f ca="1">_xll.BInterpol('Base CDI'!$H$4:$H$28,'Base CDI'!$I$4:$I$29,S3960,"Cubic","Extrapolate=Linear","MultiX=Average","Skip=True","Sort=True")</f>
        <v>13.529788661178252</v>
      </c>
    </row>
    <row r="3961" spans="16:21" x14ac:dyDescent="0.25">
      <c r="P3961" s="10">
        <v>40275</v>
      </c>
      <c r="Q3961">
        <v>22.839030000000001</v>
      </c>
      <c r="S3961" s="42">
        <f t="shared" ca="1" si="67"/>
        <v>49981</v>
      </c>
      <c r="T3961" s="43">
        <f ca="1">_xll.BInterpol('Base CDI'!$H$4:$H$28,'Base CDI'!$J$4:$J$29,S3961,"Cubic","Extrapolate=Linear","MultiX=Average","Skip=True","Sort=True")</f>
        <v>13.511810072320886</v>
      </c>
      <c r="U3961" s="43">
        <f ca="1">_xll.BInterpol('Base CDI'!$H$4:$H$28,'Base CDI'!$I$4:$I$29,S3961,"Cubic","Extrapolate=Linear","MultiX=Average","Skip=True","Sort=True")</f>
        <v>13.5297921183965</v>
      </c>
    </row>
    <row r="3962" spans="16:21" x14ac:dyDescent="0.25">
      <c r="P3962" s="10">
        <v>40276</v>
      </c>
      <c r="Q3962">
        <v>22.846530000000001</v>
      </c>
      <c r="S3962" s="42">
        <f t="shared" ca="1" si="67"/>
        <v>49982</v>
      </c>
      <c r="T3962" s="43">
        <f ca="1">_xll.BInterpol('Base CDI'!$H$4:$H$28,'Base CDI'!$J$4:$J$29,S3962,"Cubic","Extrapolate=Linear","MultiX=Average","Skip=True","Sort=True")</f>
        <v>13.511813180723358</v>
      </c>
      <c r="U3962" s="43">
        <f ca="1">_xll.BInterpol('Base CDI'!$H$4:$H$28,'Base CDI'!$I$4:$I$29,S3962,"Cubic","Extrapolate=Linear","MultiX=Average","Skip=True","Sort=True")</f>
        <v>13.529795573247549</v>
      </c>
    </row>
    <row r="3963" spans="16:21" x14ac:dyDescent="0.25">
      <c r="P3963" s="10">
        <v>40277</v>
      </c>
      <c r="Q3963">
        <v>22.854030000000002</v>
      </c>
      <c r="S3963" s="42">
        <f t="shared" ca="1" si="67"/>
        <v>49983</v>
      </c>
      <c r="T3963" s="43">
        <f ca="1">_xll.BInterpol('Base CDI'!$H$4:$H$28,'Base CDI'!$J$4:$J$29,S3963,"Cubic","Extrapolate=Linear","MultiX=Average","Skip=True","Sort=True")</f>
        <v>13.511816289381997</v>
      </c>
      <c r="U3963" s="43">
        <f ca="1">_xll.BInterpol('Base CDI'!$H$4:$H$28,'Base CDI'!$I$4:$I$29,S3963,"Cubic","Extrapolate=Linear","MultiX=Average","Skip=True","Sort=True")</f>
        <v>13.529799025770206</v>
      </c>
    </row>
    <row r="3964" spans="16:21" x14ac:dyDescent="0.25">
      <c r="P3964" s="10">
        <v>40280</v>
      </c>
      <c r="Q3964">
        <v>22.861529999999998</v>
      </c>
      <c r="S3964" s="42">
        <f t="shared" ca="1" si="67"/>
        <v>49984</v>
      </c>
      <c r="T3964" s="43">
        <f ca="1">_xll.BInterpol('Base CDI'!$H$4:$H$28,'Base CDI'!$J$4:$J$29,S3964,"Cubic","Extrapolate=Linear","MultiX=Average","Skip=True","Sort=True")</f>
        <v>13.511819398292534</v>
      </c>
      <c r="U3964" s="43">
        <f ca="1">_xll.BInterpol('Base CDI'!$H$4:$H$28,'Base CDI'!$I$4:$I$29,S3964,"Cubic","Extrapolate=Linear","MultiX=Average","Skip=True","Sort=True")</f>
        <v>13.529802476003278</v>
      </c>
    </row>
    <row r="3965" spans="16:21" x14ac:dyDescent="0.25">
      <c r="P3965" s="10">
        <v>40281</v>
      </c>
      <c r="Q3965">
        <v>22.869039999999998</v>
      </c>
      <c r="S3965" s="42">
        <f t="shared" ca="1" si="67"/>
        <v>49985</v>
      </c>
      <c r="T3965" s="43">
        <f ca="1">_xll.BInterpol('Base CDI'!$H$4:$H$28,'Base CDI'!$J$4:$J$29,S3965,"Cubic","Extrapolate=Linear","MultiX=Average","Skip=True","Sort=True")</f>
        <v>13.511822507450701</v>
      </c>
      <c r="U3965" s="43">
        <f ca="1">_xll.BInterpol('Base CDI'!$H$4:$H$28,'Base CDI'!$I$4:$I$29,S3965,"Cubic","Extrapolate=Linear","MultiX=Average","Skip=True","Sort=True")</f>
        <v>13.529805923985569</v>
      </c>
    </row>
    <row r="3966" spans="16:21" x14ac:dyDescent="0.25">
      <c r="P3966" s="10">
        <v>40282</v>
      </c>
      <c r="Q3966">
        <v>22.876539999999999</v>
      </c>
      <c r="S3966" s="42">
        <f t="shared" ca="1" si="67"/>
        <v>49986</v>
      </c>
      <c r="T3966" s="43">
        <f ca="1">_xll.BInterpol('Base CDI'!$H$4:$H$28,'Base CDI'!$J$4:$J$29,S3966,"Cubic","Extrapolate=Linear","MultiX=Average","Skip=True","Sort=True")</f>
        <v>13.511825616852224</v>
      </c>
      <c r="U3966" s="43">
        <f ca="1">_xll.BInterpol('Base CDI'!$H$4:$H$28,'Base CDI'!$I$4:$I$29,S3966,"Cubic","Extrapolate=Linear","MultiX=Average","Skip=True","Sort=True")</f>
        <v>13.529809369755888</v>
      </c>
    </row>
    <row r="3967" spans="16:21" x14ac:dyDescent="0.25">
      <c r="P3967" s="10">
        <v>40283</v>
      </c>
      <c r="Q3967">
        <v>22.884039999999999</v>
      </c>
      <c r="S3967" s="42">
        <f t="shared" ca="1" si="67"/>
        <v>49987</v>
      </c>
      <c r="T3967" s="43">
        <f ca="1">_xll.BInterpol('Base CDI'!$H$4:$H$28,'Base CDI'!$J$4:$J$29,S3967,"Cubic","Extrapolate=Linear","MultiX=Average","Skip=True","Sort=True")</f>
        <v>13.511828726492839</v>
      </c>
      <c r="U3967" s="43">
        <f ca="1">_xll.BInterpol('Base CDI'!$H$4:$H$28,'Base CDI'!$I$4:$I$29,S3967,"Cubic","Extrapolate=Linear","MultiX=Average","Skip=True","Sort=True")</f>
        <v>13.529812813353042</v>
      </c>
    </row>
    <row r="3968" spans="16:21" x14ac:dyDescent="0.25">
      <c r="P3968" s="10">
        <v>40284</v>
      </c>
      <c r="Q3968">
        <v>22.891549999999999</v>
      </c>
      <c r="S3968" s="42">
        <f t="shared" ca="1" si="67"/>
        <v>49988</v>
      </c>
      <c r="T3968" s="43">
        <f ca="1">_xll.BInterpol('Base CDI'!$H$4:$H$28,'Base CDI'!$J$4:$J$29,S3968,"Cubic","Extrapolate=Linear","MultiX=Average","Skip=True","Sort=True")</f>
        <v>13.511831836368271</v>
      </c>
      <c r="U3968" s="43">
        <f ca="1">_xll.BInterpol('Base CDI'!$H$4:$H$28,'Base CDI'!$I$4:$I$29,S3968,"Cubic","Extrapolate=Linear","MultiX=Average","Skip=True","Sort=True")</f>
        <v>13.529816254815836</v>
      </c>
    </row>
    <row r="3969" spans="16:21" x14ac:dyDescent="0.25">
      <c r="P3969" s="10">
        <v>40287</v>
      </c>
      <c r="Q3969">
        <v>22.899069999999998</v>
      </c>
      <c r="S3969" s="42">
        <f t="shared" ca="1" si="67"/>
        <v>49989</v>
      </c>
      <c r="T3969" s="43">
        <f ca="1">_xll.BInterpol('Base CDI'!$H$4:$H$28,'Base CDI'!$J$4:$J$29,S3969,"Cubic","Extrapolate=Linear","MultiX=Average","Skip=True","Sort=True")</f>
        <v>13.511834946474256</v>
      </c>
      <c r="U3969" s="43">
        <f ca="1">_xll.BInterpol('Base CDI'!$H$4:$H$28,'Base CDI'!$I$4:$I$29,S3969,"Cubic","Extrapolate=Linear","MultiX=Average","Skip=True","Sort=True")</f>
        <v>13.529819694183077</v>
      </c>
    </row>
    <row r="3970" spans="16:21" x14ac:dyDescent="0.25">
      <c r="P3970" s="10">
        <v>40288</v>
      </c>
      <c r="Q3970">
        <v>22.906600000000001</v>
      </c>
      <c r="S3970" s="42">
        <f t="shared" ca="1" si="67"/>
        <v>49990</v>
      </c>
      <c r="T3970" s="43">
        <f ca="1">_xll.BInterpol('Base CDI'!$H$4:$H$28,'Base CDI'!$J$4:$J$29,S3970,"Cubic","Extrapolate=Linear","MultiX=Average","Skip=True","Sort=True")</f>
        <v>13.51183805680652</v>
      </c>
      <c r="U3970" s="43">
        <f ca="1">_xll.BInterpol('Base CDI'!$H$4:$H$28,'Base CDI'!$I$4:$I$29,S3970,"Cubic","Extrapolate=Linear","MultiX=Average","Skip=True","Sort=True")</f>
        <v>13.529823131493572</v>
      </c>
    </row>
    <row r="3971" spans="16:21" x14ac:dyDescent="0.25">
      <c r="P3971" s="10">
        <v>40290</v>
      </c>
      <c r="Q3971">
        <v>22.91412</v>
      </c>
      <c r="S3971" s="42">
        <f t="shared" ca="1" si="67"/>
        <v>49991</v>
      </c>
      <c r="T3971" s="43">
        <f ca="1">_xll.BInterpol('Base CDI'!$H$4:$H$28,'Base CDI'!$J$4:$J$29,S3971,"Cubic","Extrapolate=Linear","MultiX=Average","Skip=True","Sort=True")</f>
        <v>13.511841167360796</v>
      </c>
      <c r="U3971" s="43">
        <f ca="1">_xll.BInterpol('Base CDI'!$H$4:$H$28,'Base CDI'!$I$4:$I$29,S3971,"Cubic","Extrapolate=Linear","MultiX=Average","Skip=True","Sort=True")</f>
        <v>13.529826566786125</v>
      </c>
    </row>
    <row r="3972" spans="16:21" x14ac:dyDescent="0.25">
      <c r="P3972" s="10">
        <v>40291</v>
      </c>
      <c r="Q3972">
        <v>22.92164</v>
      </c>
      <c r="S3972" s="42">
        <f t="shared" ca="1" si="67"/>
        <v>49992</v>
      </c>
      <c r="T3972" s="43">
        <f ca="1">_xll.BInterpol('Base CDI'!$H$4:$H$28,'Base CDI'!$J$4:$J$29,S3972,"Cubic","Extrapolate=Linear","MultiX=Average","Skip=True","Sort=True")</f>
        <v>13.511844278132815</v>
      </c>
      <c r="U3972" s="43">
        <f ca="1">_xll.BInterpol('Base CDI'!$H$4:$H$28,'Base CDI'!$I$4:$I$29,S3972,"Cubic","Extrapolate=Linear","MultiX=Average","Skip=True","Sort=True")</f>
        <v>13.529830000099548</v>
      </c>
    </row>
    <row r="3973" spans="16:21" x14ac:dyDescent="0.25">
      <c r="P3973" s="10">
        <v>40294</v>
      </c>
      <c r="Q3973">
        <v>22.92916</v>
      </c>
      <c r="S3973" s="42">
        <f t="shared" ca="1" si="67"/>
        <v>49993</v>
      </c>
      <c r="T3973" s="43">
        <f ca="1">_xll.BInterpol('Base CDI'!$H$4:$H$28,'Base CDI'!$J$4:$J$29,S3973,"Cubic","Extrapolate=Linear","MultiX=Average","Skip=True","Sort=True")</f>
        <v>13.511847389118307</v>
      </c>
      <c r="U3973" s="43">
        <f ca="1">_xll.BInterpol('Base CDI'!$H$4:$H$28,'Base CDI'!$I$4:$I$29,S3973,"Cubic","Extrapolate=Linear","MultiX=Average","Skip=True","Sort=True")</f>
        <v>13.529833431472641</v>
      </c>
    </row>
    <row r="3974" spans="16:21" x14ac:dyDescent="0.25">
      <c r="P3974" s="10">
        <v>40295</v>
      </c>
      <c r="Q3974">
        <v>22.936689999999999</v>
      </c>
      <c r="S3974" s="42">
        <f t="shared" ca="1" si="67"/>
        <v>49994</v>
      </c>
      <c r="T3974" s="43">
        <f ca="1">_xll.BInterpol('Base CDI'!$H$4:$H$28,'Base CDI'!$J$4:$J$29,S3974,"Cubic","Extrapolate=Linear","MultiX=Average","Skip=True","Sort=True")</f>
        <v>13.511850500313001</v>
      </c>
      <c r="U3974" s="43">
        <f ca="1">_xll.BInterpol('Base CDI'!$H$4:$H$28,'Base CDI'!$I$4:$I$29,S3974,"Cubic","Extrapolate=Linear","MultiX=Average","Skip=True","Sort=True")</f>
        <v>13.529836860944215</v>
      </c>
    </row>
    <row r="3975" spans="16:21" x14ac:dyDescent="0.25">
      <c r="P3975" s="10">
        <v>40296</v>
      </c>
      <c r="Q3975">
        <v>22.944220000000001</v>
      </c>
      <c r="S3975" s="42">
        <f t="shared" ca="1" si="67"/>
        <v>49995</v>
      </c>
      <c r="T3975" s="43">
        <f ca="1">_xll.BInterpol('Base CDI'!$H$4:$H$28,'Base CDI'!$J$4:$J$29,S3975,"Cubic","Extrapolate=Linear","MultiX=Average","Skip=True","Sort=True")</f>
        <v>13.511853611712629</v>
      </c>
      <c r="U3975" s="43">
        <f ca="1">_xll.BInterpol('Base CDI'!$H$4:$H$28,'Base CDI'!$I$4:$I$29,S3975,"Cubic","Extrapolate=Linear","MultiX=Average","Skip=True","Sort=True")</f>
        <v>13.529840288553075</v>
      </c>
    </row>
    <row r="3976" spans="16:21" x14ac:dyDescent="0.25">
      <c r="P3976" s="10">
        <v>40297</v>
      </c>
      <c r="Q3976">
        <v>22.951750000000001</v>
      </c>
      <c r="S3976" s="42">
        <f t="shared" ca="1" si="67"/>
        <v>49996</v>
      </c>
      <c r="T3976" s="43">
        <f ca="1">_xll.BInterpol('Base CDI'!$H$4:$H$28,'Base CDI'!$J$4:$J$29,S3976,"Cubic","Extrapolate=Linear","MultiX=Average","Skip=True","Sort=True")</f>
        <v>13.511856723312921</v>
      </c>
      <c r="U3976" s="43">
        <f ca="1">_xll.BInterpol('Base CDI'!$H$4:$H$28,'Base CDI'!$I$4:$I$29,S3976,"Cubic","Extrapolate=Linear","MultiX=Average","Skip=True","Sort=True")</f>
        <v>13.529843714338028</v>
      </c>
    </row>
    <row r="3977" spans="16:21" x14ac:dyDescent="0.25">
      <c r="P3977" s="10">
        <v>40298</v>
      </c>
      <c r="Q3977">
        <v>22.95992</v>
      </c>
      <c r="S3977" s="42">
        <f t="shared" ca="1" si="67"/>
        <v>49997</v>
      </c>
      <c r="T3977" s="43">
        <f ca="1">_xll.BInterpol('Base CDI'!$H$4:$H$28,'Base CDI'!$J$4:$J$29,S3977,"Cubic","Extrapolate=Linear","MultiX=Average","Skip=True","Sort=True")</f>
        <v>13.511859835109609</v>
      </c>
      <c r="U3977" s="43">
        <f ca="1">_xll.BInterpol('Base CDI'!$H$4:$H$28,'Base CDI'!$I$4:$I$29,S3977,"Cubic","Extrapolate=Linear","MultiX=Average","Skip=True","Sort=True")</f>
        <v>13.52984713833788</v>
      </c>
    </row>
    <row r="3978" spans="16:21" x14ac:dyDescent="0.25">
      <c r="P3978" s="10">
        <v>40301</v>
      </c>
      <c r="Q3978">
        <v>22.96809</v>
      </c>
      <c r="S3978" s="42">
        <f t="shared" ca="1" si="67"/>
        <v>49998</v>
      </c>
      <c r="T3978" s="43">
        <f ca="1">_xll.BInterpol('Base CDI'!$H$4:$H$28,'Base CDI'!$J$4:$J$29,S3978,"Cubic","Extrapolate=Linear","MultiX=Average","Skip=True","Sort=True")</f>
        <v>13.511862947098422</v>
      </c>
      <c r="U3978" s="43">
        <f ca="1">_xll.BInterpol('Base CDI'!$H$4:$H$28,'Base CDI'!$I$4:$I$29,S3978,"Cubic","Extrapolate=Linear","MultiX=Average","Skip=True","Sort=True")</f>
        <v>13.52985056059144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8">S3978+1</f>
        <v>49999</v>
      </c>
      <c r="T3979" s="43">
        <f ca="1">_xll.BInterpol('Base CDI'!$H$4:$H$28,'Base CDI'!$J$4:$J$29,S3979,"Cubic","Extrapolate=Linear","MultiX=Average","Skip=True","Sort=True")</f>
        <v>13.511866059275089</v>
      </c>
      <c r="U3979" s="43">
        <f ca="1">_xll.BInterpol('Base CDI'!$H$4:$H$28,'Base CDI'!$I$4:$I$29,S3979,"Cubic","Extrapolate=Linear","MultiX=Average","Skip=True","Sort=True")</f>
        <v>13.52985398113751</v>
      </c>
    </row>
    <row r="3980" spans="16:21" x14ac:dyDescent="0.25">
      <c r="P3980" s="10">
        <v>40303</v>
      </c>
      <c r="Q3980">
        <v>22.984490000000001</v>
      </c>
      <c r="S3980" s="42">
        <f t="shared" ca="1" si="68"/>
        <v>50000</v>
      </c>
      <c r="T3980" s="43">
        <f ca="1">_xll.BInterpol('Base CDI'!$H$4:$H$28,'Base CDI'!$J$4:$J$29,S3980,"Cubic","Extrapolate=Linear","MultiX=Average","Skip=True","Sort=True")</f>
        <v>13.511869171635345</v>
      </c>
      <c r="U3980" s="43">
        <f ca="1">_xll.BInterpol('Base CDI'!$H$4:$H$28,'Base CDI'!$I$4:$I$29,S3980,"Cubic","Extrapolate=Linear","MultiX=Average","Skip=True","Sort=True")</f>
        <v>13.529857400014899</v>
      </c>
    </row>
    <row r="3981" spans="16:21" x14ac:dyDescent="0.25">
      <c r="P3981" s="10">
        <v>40304</v>
      </c>
      <c r="Q3981">
        <v>22.99269</v>
      </c>
      <c r="S3981" s="42">
        <f t="shared" ca="1" si="68"/>
        <v>50001</v>
      </c>
      <c r="T3981" s="43">
        <f ca="1">_xll.BInterpol('Base CDI'!$H$4:$H$28,'Base CDI'!$J$4:$J$29,S3981,"Cubic","Extrapolate=Linear","MultiX=Average","Skip=True","Sort=True")</f>
        <v>13.511872284174917</v>
      </c>
      <c r="U3981" s="43">
        <f ca="1">_xll.BInterpol('Base CDI'!$H$4:$H$28,'Base CDI'!$I$4:$I$29,S3981,"Cubic","Extrapolate=Linear","MultiX=Average","Skip=True","Sort=True")</f>
        <v>13.529860817262414</v>
      </c>
    </row>
    <row r="3982" spans="16:21" x14ac:dyDescent="0.25">
      <c r="P3982" s="10">
        <v>40305</v>
      </c>
      <c r="Q3982">
        <v>23.000879999999999</v>
      </c>
      <c r="S3982" s="42">
        <f t="shared" ca="1" si="68"/>
        <v>50002</v>
      </c>
      <c r="T3982" s="43">
        <f ca="1">_xll.BInterpol('Base CDI'!$H$4:$H$28,'Base CDI'!$J$4:$J$29,S3982,"Cubic","Extrapolate=Linear","MultiX=Average","Skip=True","Sort=True")</f>
        <v>13.511875396889536</v>
      </c>
      <c r="U3982" s="43">
        <f ca="1">_xll.BInterpol('Base CDI'!$H$4:$H$28,'Base CDI'!$I$4:$I$29,S3982,"Cubic","Extrapolate=Linear","MultiX=Average","Skip=True","Sort=True")</f>
        <v>13.529864232918861</v>
      </c>
    </row>
    <row r="3983" spans="16:21" x14ac:dyDescent="0.25">
      <c r="P3983" s="10">
        <v>40308</v>
      </c>
      <c r="Q3983">
        <v>23.009080000000001</v>
      </c>
      <c r="S3983" s="42">
        <f t="shared" ca="1" si="68"/>
        <v>50003</v>
      </c>
      <c r="T3983" s="43">
        <f ca="1">_xll.BInterpol('Base CDI'!$H$4:$H$28,'Base CDI'!$J$4:$J$29,S3983,"Cubic","Extrapolate=Linear","MultiX=Average","Skip=True","Sort=True")</f>
        <v>13.511878509774933</v>
      </c>
      <c r="U3983" s="43">
        <f ca="1">_xll.BInterpol('Base CDI'!$H$4:$H$28,'Base CDI'!$I$4:$I$29,S3983,"Cubic","Extrapolate=Linear","MultiX=Average","Skip=True","Sort=True")</f>
        <v>13.529867647023046</v>
      </c>
    </row>
    <row r="3984" spans="16:21" x14ac:dyDescent="0.25">
      <c r="P3984" s="10">
        <v>40309</v>
      </c>
      <c r="Q3984">
        <v>23.01727</v>
      </c>
      <c r="S3984" s="42">
        <f t="shared" ca="1" si="68"/>
        <v>50004</v>
      </c>
      <c r="T3984" s="43">
        <f ca="1">_xll.BInterpol('Base CDI'!$H$4:$H$28,'Base CDI'!$J$4:$J$29,S3984,"Cubic","Extrapolate=Linear","MultiX=Average","Skip=True","Sort=True")</f>
        <v>13.51188162282684</v>
      </c>
      <c r="U3984" s="43">
        <f ca="1">_xll.BInterpol('Base CDI'!$H$4:$H$28,'Base CDI'!$I$4:$I$29,S3984,"Cubic","Extrapolate=Linear","MultiX=Average","Skip=True","Sort=True")</f>
        <v>13.529871059613775</v>
      </c>
    </row>
    <row r="3985" spans="16:21" x14ac:dyDescent="0.25">
      <c r="P3985" s="10">
        <v>40310</v>
      </c>
      <c r="Q3985">
        <v>23.025449999999999</v>
      </c>
      <c r="S3985" s="42">
        <f t="shared" ca="1" si="68"/>
        <v>50005</v>
      </c>
      <c r="T3985" s="43">
        <f ca="1">_xll.BInterpol('Base CDI'!$H$4:$H$28,'Base CDI'!$J$4:$J$29,S3985,"Cubic","Extrapolate=Linear","MultiX=Average","Skip=True","Sort=True")</f>
        <v>13.511884736040985</v>
      </c>
      <c r="U3985" s="43">
        <f ca="1">_xll.BInterpol('Base CDI'!$H$4:$H$28,'Base CDI'!$I$4:$I$29,S3985,"Cubic","Extrapolate=Linear","MultiX=Average","Skip=True","Sort=True")</f>
        <v>13.529874470729858</v>
      </c>
    </row>
    <row r="3986" spans="16:21" x14ac:dyDescent="0.25">
      <c r="P3986" s="10">
        <v>40311</v>
      </c>
      <c r="Q3986">
        <v>23.033639999999998</v>
      </c>
      <c r="S3986" s="42">
        <f t="shared" ca="1" si="68"/>
        <v>50006</v>
      </c>
      <c r="T3986" s="43">
        <f ca="1">_xll.BInterpol('Base CDI'!$H$4:$H$28,'Base CDI'!$J$4:$J$29,S3986,"Cubic","Extrapolate=Linear","MultiX=Average","Skip=True","Sort=True")</f>
        <v>13.511887849413101</v>
      </c>
      <c r="U3986" s="43">
        <f ca="1">_xll.BInterpol('Base CDI'!$H$4:$H$28,'Base CDI'!$I$4:$I$29,S3986,"Cubic","Extrapolate=Linear","MultiX=Average","Skip=True","Sort=True")</f>
        <v>13.529877880410098</v>
      </c>
    </row>
    <row r="3987" spans="16:21" x14ac:dyDescent="0.25">
      <c r="P3987" s="10">
        <v>40312</v>
      </c>
      <c r="Q3987">
        <v>23.041840000000001</v>
      </c>
      <c r="S3987" s="42">
        <f t="shared" ca="1" si="68"/>
        <v>50007</v>
      </c>
      <c r="T3987" s="43">
        <f ca="1">_xll.BInterpol('Base CDI'!$H$4:$H$28,'Base CDI'!$J$4:$J$29,S3987,"Cubic","Extrapolate=Linear","MultiX=Average","Skip=True","Sort=True")</f>
        <v>13.511890962938915</v>
      </c>
      <c r="U3987" s="43">
        <f ca="1">_xll.BInterpol('Base CDI'!$H$4:$H$28,'Base CDI'!$I$4:$I$29,S3987,"Cubic","Extrapolate=Linear","MultiX=Average","Skip=True","Sort=True")</f>
        <v>13.529881288693302</v>
      </c>
    </row>
    <row r="3988" spans="16:21" x14ac:dyDescent="0.25">
      <c r="P3988" s="10">
        <v>40315</v>
      </c>
      <c r="Q3988">
        <v>23.050039999999999</v>
      </c>
      <c r="S3988" s="42">
        <f t="shared" ca="1" si="68"/>
        <v>50008</v>
      </c>
      <c r="T3988" s="43">
        <f ca="1">_xll.BInterpol('Base CDI'!$H$4:$H$28,'Base CDI'!$J$4:$J$29,S3988,"Cubic","Extrapolate=Linear","MultiX=Average","Skip=True","Sort=True")</f>
        <v>13.511894076614162</v>
      </c>
      <c r="U3988" s="43">
        <f ca="1">_xll.BInterpol('Base CDI'!$H$4:$H$28,'Base CDI'!$I$4:$I$29,S3988,"Cubic","Extrapolate=Linear","MultiX=Average","Skip=True","Sort=True")</f>
        <v>13.529884695618279</v>
      </c>
    </row>
    <row r="3989" spans="16:21" x14ac:dyDescent="0.25">
      <c r="P3989" s="10">
        <v>40316</v>
      </c>
      <c r="Q3989">
        <v>23.058240000000001</v>
      </c>
      <c r="S3989" s="42">
        <f t="shared" ca="1" si="68"/>
        <v>50009</v>
      </c>
      <c r="T3989" s="43">
        <f ca="1">_xll.BInterpol('Base CDI'!$H$4:$H$28,'Base CDI'!$J$4:$J$29,S3989,"Cubic","Extrapolate=Linear","MultiX=Average","Skip=True","Sort=True")</f>
        <v>13.511897190434571</v>
      </c>
      <c r="U3989" s="43">
        <f ca="1">_xll.BInterpol('Base CDI'!$H$4:$H$28,'Base CDI'!$I$4:$I$29,S3989,"Cubic","Extrapolate=Linear","MultiX=Average","Skip=True","Sort=True")</f>
        <v>13.529888101223833</v>
      </c>
    </row>
    <row r="3990" spans="16:21" x14ac:dyDescent="0.25">
      <c r="P3990" s="10">
        <v>40317</v>
      </c>
      <c r="Q3990">
        <v>23.06644</v>
      </c>
      <c r="S3990" s="42">
        <f t="shared" ca="1" si="68"/>
        <v>50010</v>
      </c>
      <c r="T3990" s="43">
        <f ca="1">_xll.BInterpol('Base CDI'!$H$4:$H$28,'Base CDI'!$J$4:$J$29,S3990,"Cubic","Extrapolate=Linear","MultiX=Average","Skip=True","Sort=True")</f>
        <v>13.511900304395871</v>
      </c>
      <c r="U3990" s="43">
        <f ca="1">_xll.BInterpol('Base CDI'!$H$4:$H$28,'Base CDI'!$I$4:$I$29,S3990,"Cubic","Extrapolate=Linear","MultiX=Average","Skip=True","Sort=True")</f>
        <v>13.52989150554877</v>
      </c>
    </row>
    <row r="3991" spans="16:21" x14ac:dyDescent="0.25">
      <c r="P3991" s="10">
        <v>40318</v>
      </c>
      <c r="Q3991">
        <v>23.074639999999999</v>
      </c>
      <c r="S3991" s="42">
        <f t="shared" ca="1" si="68"/>
        <v>50011</v>
      </c>
      <c r="T3991" s="43">
        <f ca="1">_xll.BInterpol('Base CDI'!$H$4:$H$28,'Base CDI'!$J$4:$J$29,S3991,"Cubic","Extrapolate=Linear","MultiX=Average","Skip=True","Sort=True")</f>
        <v>13.511903418493793</v>
      </c>
      <c r="U3991" s="43">
        <f ca="1">_xll.BInterpol('Base CDI'!$H$4:$H$28,'Base CDI'!$I$4:$I$29,S3991,"Cubic","Extrapolate=Linear","MultiX=Average","Skip=True","Sort=True")</f>
        <v>13.529894908631899</v>
      </c>
    </row>
    <row r="3992" spans="16:21" x14ac:dyDescent="0.25">
      <c r="P3992" s="10">
        <v>40319</v>
      </c>
      <c r="Q3992">
        <v>23.082840000000001</v>
      </c>
      <c r="S3992" s="42">
        <f t="shared" ca="1" si="68"/>
        <v>50012</v>
      </c>
      <c r="T3992" s="43">
        <f ca="1">_xll.BInterpol('Base CDI'!$H$4:$H$28,'Base CDI'!$J$4:$J$29,S3992,"Cubic","Extrapolate=Linear","MultiX=Average","Skip=True","Sort=True")</f>
        <v>13.511906532724067</v>
      </c>
      <c r="U3992" s="43">
        <f ca="1">_xll.BInterpol('Base CDI'!$H$4:$H$28,'Base CDI'!$I$4:$I$29,S3992,"Cubic","Extrapolate=Linear","MultiX=Average","Skip=True","Sort=True")</f>
        <v>13.529898310512024</v>
      </c>
    </row>
    <row r="3993" spans="16:21" x14ac:dyDescent="0.25">
      <c r="P3993" s="10">
        <v>40322</v>
      </c>
      <c r="Q3993">
        <v>23.091049999999999</v>
      </c>
      <c r="S3993" s="42">
        <f t="shared" ca="1" si="68"/>
        <v>50013</v>
      </c>
      <c r="T3993" s="43">
        <f ca="1">_xll.BInterpol('Base CDI'!$H$4:$H$28,'Base CDI'!$J$4:$J$29,S3993,"Cubic","Extrapolate=Linear","MultiX=Average","Skip=True","Sort=True")</f>
        <v>13.511909647082426</v>
      </c>
      <c r="U3993" s="43">
        <f ca="1">_xll.BInterpol('Base CDI'!$H$4:$H$28,'Base CDI'!$I$4:$I$29,S3993,"Cubic","Extrapolate=Linear","MultiX=Average","Skip=True","Sort=True")</f>
        <v>13.529901711227955</v>
      </c>
    </row>
    <row r="3994" spans="16:21" x14ac:dyDescent="0.25">
      <c r="P3994" s="10">
        <v>40323</v>
      </c>
      <c r="Q3994">
        <v>23.099260000000001</v>
      </c>
      <c r="S3994" s="42">
        <f t="shared" ca="1" si="68"/>
        <v>50014</v>
      </c>
      <c r="T3994" s="43">
        <f ca="1">_xll.BInterpol('Base CDI'!$H$4:$H$28,'Base CDI'!$J$4:$J$29,S3994,"Cubic","Extrapolate=Linear","MultiX=Average","Skip=True","Sort=True")</f>
        <v>13.511912761564599</v>
      </c>
      <c r="U3994" s="43">
        <f ca="1">_xll.BInterpol('Base CDI'!$H$4:$H$28,'Base CDI'!$I$4:$I$29,S3994,"Cubic","Extrapolate=Linear","MultiX=Average","Skip=True","Sort=True")</f>
        <v>13.529905110818495</v>
      </c>
    </row>
    <row r="3995" spans="16:21" x14ac:dyDescent="0.25">
      <c r="P3995" s="10">
        <v>40324</v>
      </c>
      <c r="Q3995">
        <v>23.107479999999999</v>
      </c>
      <c r="S3995" s="42">
        <f t="shared" ca="1" si="68"/>
        <v>50015</v>
      </c>
      <c r="T3995" s="43">
        <f ca="1">_xll.BInterpol('Base CDI'!$H$4:$H$28,'Base CDI'!$J$4:$J$29,S3995,"Cubic","Extrapolate=Linear","MultiX=Average","Skip=True","Sort=True")</f>
        <v>13.511915876166317</v>
      </c>
      <c r="U3995" s="43">
        <f ca="1">_xll.BInterpol('Base CDI'!$H$4:$H$28,'Base CDI'!$I$4:$I$29,S3995,"Cubic","Extrapolate=Linear","MultiX=Average","Skip=True","Sort=True")</f>
        <v>13.529908509322453</v>
      </c>
    </row>
    <row r="3996" spans="16:21" x14ac:dyDescent="0.25">
      <c r="P3996" s="10">
        <v>40325</v>
      </c>
      <c r="Q3996">
        <v>23.1157</v>
      </c>
      <c r="S3996" s="42">
        <f t="shared" ca="1" si="68"/>
        <v>50016</v>
      </c>
      <c r="T3996" s="43">
        <f ca="1">_xll.BInterpol('Base CDI'!$H$4:$H$28,'Base CDI'!$J$4:$J$29,S3996,"Cubic","Extrapolate=Linear","MultiX=Average","Skip=True","Sort=True")</f>
        <v>13.511918990883309</v>
      </c>
      <c r="U3996" s="43">
        <f ca="1">_xll.BInterpol('Base CDI'!$H$4:$H$28,'Base CDI'!$I$4:$I$29,S3996,"Cubic","Extrapolate=Linear","MultiX=Average","Skip=True","Sort=True")</f>
        <v>13.529911906778633</v>
      </c>
    </row>
    <row r="3997" spans="16:21" x14ac:dyDescent="0.25">
      <c r="P3997" s="10">
        <v>40326</v>
      </c>
      <c r="Q3997">
        <v>23.123919999999998</v>
      </c>
      <c r="S3997" s="42">
        <f t="shared" ca="1" si="68"/>
        <v>50017</v>
      </c>
      <c r="T3997" s="43">
        <f ca="1">_xll.BInterpol('Base CDI'!$H$4:$H$28,'Base CDI'!$J$4:$J$29,S3997,"Cubic","Extrapolate=Linear","MultiX=Average","Skip=True","Sort=True")</f>
        <v>13.511922105711308</v>
      </c>
      <c r="U3997" s="43">
        <f ca="1">_xll.BInterpol('Base CDI'!$H$4:$H$28,'Base CDI'!$I$4:$I$29,S3997,"Cubic","Extrapolate=Linear","MultiX=Average","Skip=True","Sort=True")</f>
        <v>13.529915303225845</v>
      </c>
    </row>
    <row r="3998" spans="16:21" x14ac:dyDescent="0.25">
      <c r="P3998" s="10">
        <v>40329</v>
      </c>
      <c r="Q3998">
        <v>23.132149999999999</v>
      </c>
      <c r="S3998" s="42">
        <f t="shared" ca="1" si="68"/>
        <v>50018</v>
      </c>
      <c r="T3998" s="43">
        <f ca="1">_xll.BInterpol('Base CDI'!$H$4:$H$28,'Base CDI'!$J$4:$J$29,S3998,"Cubic","Extrapolate=Linear","MultiX=Average","Skip=True","Sort=True")</f>
        <v>13.511925220646043</v>
      </c>
      <c r="U3998" s="43">
        <f ca="1">_xll.BInterpol('Base CDI'!$H$4:$H$28,'Base CDI'!$I$4:$I$29,S3998,"Cubic","Extrapolate=Linear","MultiX=Average","Skip=True","Sort=True")</f>
        <v>13.529918698702891</v>
      </c>
    </row>
    <row r="3999" spans="16:21" x14ac:dyDescent="0.25">
      <c r="P3999" s="10">
        <v>40330</v>
      </c>
      <c r="Q3999">
        <v>23.140370000000001</v>
      </c>
      <c r="S3999" s="42">
        <f t="shared" ca="1" si="68"/>
        <v>50019</v>
      </c>
      <c r="T3999" s="43">
        <f ca="1">_xll.BInterpol('Base CDI'!$H$4:$H$28,'Base CDI'!$J$4:$J$29,S3999,"Cubic","Extrapolate=Linear","MultiX=Average","Skip=True","Sort=True")</f>
        <v>13.511928335683246</v>
      </c>
      <c r="U3999" s="43">
        <f ca="1">_xll.BInterpol('Base CDI'!$H$4:$H$28,'Base CDI'!$I$4:$I$29,S3999,"Cubic","Extrapolate=Linear","MultiX=Average","Skip=True","Sort=True")</f>
        <v>13.529922093248583</v>
      </c>
    </row>
    <row r="4000" spans="16:21" x14ac:dyDescent="0.25">
      <c r="P4000" s="10">
        <v>40331</v>
      </c>
      <c r="Q4000">
        <v>23.148620000000001</v>
      </c>
      <c r="S4000" s="42">
        <f t="shared" ca="1" si="68"/>
        <v>50020</v>
      </c>
      <c r="T4000" s="43">
        <f ca="1">_xll.BInterpol('Base CDI'!$H$4:$H$28,'Base CDI'!$J$4:$J$29,S4000,"Cubic","Extrapolate=Linear","MultiX=Average","Skip=True","Sort=True")</f>
        <v>13.511931450818645</v>
      </c>
      <c r="U4000" s="43">
        <f ca="1">_xll.BInterpol('Base CDI'!$H$4:$H$28,'Base CDI'!$I$4:$I$29,S4000,"Cubic","Extrapolate=Linear","MultiX=Average","Skip=True","Sort=True")</f>
        <v>13.529925486901723</v>
      </c>
    </row>
    <row r="4001" spans="16:21" x14ac:dyDescent="0.25">
      <c r="P4001" s="10">
        <v>40333</v>
      </c>
      <c r="Q4001">
        <v>23.156880000000001</v>
      </c>
      <c r="S4001" s="42">
        <f t="shared" ca="1" si="68"/>
        <v>50021</v>
      </c>
      <c r="T4001" s="43">
        <f ca="1">_xll.BInterpol('Base CDI'!$H$4:$H$28,'Base CDI'!$J$4:$J$29,S4001,"Cubic","Extrapolate=Linear","MultiX=Average","Skip=True","Sort=True")</f>
        <v>13.511934566047971</v>
      </c>
      <c r="U4001" s="43">
        <f ca="1">_xll.BInterpol('Base CDI'!$H$4:$H$28,'Base CDI'!$I$4:$I$29,S4001,"Cubic","Extrapolate=Linear","MultiX=Average","Skip=True","Sort=True")</f>
        <v>13.529928879701119</v>
      </c>
    </row>
    <row r="4002" spans="16:21" x14ac:dyDescent="0.25">
      <c r="P4002" s="10">
        <v>40336</v>
      </c>
      <c r="Q4002">
        <v>23.165130000000001</v>
      </c>
      <c r="S4002" s="42">
        <f t="shared" ca="1" si="68"/>
        <v>50022</v>
      </c>
      <c r="T4002" s="43">
        <f ca="1">_xll.BInterpol('Base CDI'!$H$4:$H$28,'Base CDI'!$J$4:$J$29,S4002,"Cubic","Extrapolate=Linear","MultiX=Average","Skip=True","Sort=True")</f>
        <v>13.511937681366957</v>
      </c>
      <c r="U4002" s="43">
        <f ca="1">_xll.BInterpol('Base CDI'!$H$4:$H$28,'Base CDI'!$I$4:$I$29,S4002,"Cubic","Extrapolate=Linear","MultiX=Average","Skip=True","Sort=True")</f>
        <v>13.529932271685578</v>
      </c>
    </row>
    <row r="4003" spans="16:21" x14ac:dyDescent="0.25">
      <c r="P4003" s="10">
        <v>40337</v>
      </c>
      <c r="Q4003">
        <v>23.173390000000001</v>
      </c>
      <c r="S4003" s="42">
        <f t="shared" ca="1" si="68"/>
        <v>50023</v>
      </c>
      <c r="T4003" s="43">
        <f ca="1">_xll.BInterpol('Base CDI'!$H$4:$H$28,'Base CDI'!$J$4:$J$29,S4003,"Cubic","Extrapolate=Linear","MultiX=Average","Skip=True","Sort=True")</f>
        <v>13.511940796771333</v>
      </c>
      <c r="U4003" s="43">
        <f ca="1">_xll.BInterpol('Base CDI'!$H$4:$H$28,'Base CDI'!$I$4:$I$29,S4003,"Cubic","Extrapolate=Linear","MultiX=Average","Skip=True","Sort=True")</f>
        <v>13.529935662893907</v>
      </c>
    </row>
    <row r="4004" spans="16:21" x14ac:dyDescent="0.25">
      <c r="P4004" s="10">
        <v>40338</v>
      </c>
      <c r="Q4004">
        <v>23.181640000000002</v>
      </c>
      <c r="S4004" s="42">
        <f t="shared" ca="1" si="68"/>
        <v>50024</v>
      </c>
      <c r="T4004" s="43">
        <f ca="1">_xll.BInterpol('Base CDI'!$H$4:$H$28,'Base CDI'!$J$4:$J$29,S4004,"Cubic","Extrapolate=Linear","MultiX=Average","Skip=True","Sort=True")</f>
        <v>13.511943912256827</v>
      </c>
      <c r="U4004" s="43">
        <f ca="1">_xll.BInterpol('Base CDI'!$H$4:$H$28,'Base CDI'!$I$4:$I$29,S4004,"Cubic","Extrapolate=Linear","MultiX=Average","Skip=True","Sort=True")</f>
        <v>13.529939053364911</v>
      </c>
    </row>
    <row r="4005" spans="16:21" x14ac:dyDescent="0.25">
      <c r="P4005" s="10">
        <v>40339</v>
      </c>
      <c r="Q4005">
        <v>23.189889999999998</v>
      </c>
      <c r="S4005" s="42">
        <f t="shared" ca="1" si="68"/>
        <v>50025</v>
      </c>
      <c r="T4005" s="43">
        <f ca="1">_xll.BInterpol('Base CDI'!$H$4:$H$28,'Base CDI'!$J$4:$J$29,S4005,"Cubic","Extrapolate=Linear","MultiX=Average","Skip=True","Sort=True")</f>
        <v>13.51194702781917</v>
      </c>
      <c r="U4005" s="43">
        <f ca="1">_xll.BInterpol('Base CDI'!$H$4:$H$28,'Base CDI'!$I$4:$I$29,S4005,"Cubic","Extrapolate=Linear","MultiX=Average","Skip=True","Sort=True")</f>
        <v>13.529942443137397</v>
      </c>
    </row>
    <row r="4006" spans="16:21" x14ac:dyDescent="0.25">
      <c r="P4006" s="10">
        <v>40340</v>
      </c>
      <c r="Q4006">
        <v>23.19876</v>
      </c>
      <c r="S4006" s="42">
        <f t="shared" ca="1" si="68"/>
        <v>50026</v>
      </c>
      <c r="T4006" s="43">
        <f ca="1">_xll.BInterpol('Base CDI'!$H$4:$H$28,'Base CDI'!$J$4:$J$29,S4006,"Cubic","Extrapolate=Linear","MultiX=Average","Skip=True","Sort=True")</f>
        <v>13.511950143454095</v>
      </c>
      <c r="U4006" s="43">
        <f ca="1">_xll.BInterpol('Base CDI'!$H$4:$H$28,'Base CDI'!$I$4:$I$29,S4006,"Cubic","Extrapolate=Linear","MultiX=Average","Skip=True","Sort=True")</f>
        <v>13.529945832250172</v>
      </c>
    </row>
    <row r="4007" spans="16:21" x14ac:dyDescent="0.25">
      <c r="P4007" s="10">
        <v>40343</v>
      </c>
      <c r="Q4007">
        <v>23.207609999999999</v>
      </c>
      <c r="S4007" s="42">
        <f t="shared" ca="1" si="68"/>
        <v>50027</v>
      </c>
      <c r="T4007" s="43">
        <f ca="1">_xll.BInterpol('Base CDI'!$H$4:$H$28,'Base CDI'!$J$4:$J$29,S4007,"Cubic","Extrapolate=Linear","MultiX=Average","Skip=True","Sort=True")</f>
        <v>13.511953259157332</v>
      </c>
      <c r="U4007" s="43">
        <f ca="1">_xll.BInterpol('Base CDI'!$H$4:$H$28,'Base CDI'!$I$4:$I$29,S4007,"Cubic","Extrapolate=Linear","MultiX=Average","Skip=True","Sort=True")</f>
        <v>13.529949220742044</v>
      </c>
    </row>
    <row r="4008" spans="16:21" x14ac:dyDescent="0.25">
      <c r="P4008" s="10">
        <v>40344</v>
      </c>
      <c r="Q4008">
        <v>23.216480000000001</v>
      </c>
      <c r="S4008" s="42">
        <f t="shared" ca="1" si="68"/>
        <v>50028</v>
      </c>
      <c r="T4008" s="43">
        <f ca="1">_xll.BInterpol('Base CDI'!$H$4:$H$28,'Base CDI'!$J$4:$J$29,S4008,"Cubic","Extrapolate=Linear","MultiX=Average","Skip=True","Sort=True")</f>
        <v>13.51195637492461</v>
      </c>
      <c r="U4008" s="43">
        <f ca="1">_xll.BInterpol('Base CDI'!$H$4:$H$28,'Base CDI'!$I$4:$I$29,S4008,"Cubic","Extrapolate=Linear","MultiX=Average","Skip=True","Sort=True")</f>
        <v>13.529952608651817</v>
      </c>
    </row>
    <row r="4009" spans="16:21" x14ac:dyDescent="0.25">
      <c r="P4009" s="10">
        <v>40345</v>
      </c>
      <c r="Q4009">
        <v>23.225370000000002</v>
      </c>
      <c r="S4009" s="42">
        <f t="shared" ca="1" si="68"/>
        <v>50029</v>
      </c>
      <c r="T4009" s="43">
        <f ca="1">_xll.BInterpol('Base CDI'!$H$4:$H$28,'Base CDI'!$J$4:$J$29,S4009,"Cubic","Extrapolate=Linear","MultiX=Average","Skip=True","Sort=True")</f>
        <v>13.511959490751661</v>
      </c>
      <c r="U4009" s="43">
        <f ca="1">_xll.BInterpol('Base CDI'!$H$4:$H$28,'Base CDI'!$I$4:$I$29,S4009,"Cubic","Extrapolate=Linear","MultiX=Average","Skip=True","Sort=True")</f>
        <v>13.529955996018298</v>
      </c>
    </row>
    <row r="4010" spans="16:21" x14ac:dyDescent="0.25">
      <c r="P4010" s="10">
        <v>40346</v>
      </c>
      <c r="Q4010">
        <v>23.234249999999999</v>
      </c>
      <c r="S4010" s="42">
        <f t="shared" ca="1" si="68"/>
        <v>50030</v>
      </c>
      <c r="T4010" s="43">
        <f ca="1">_xll.BInterpol('Base CDI'!$H$4:$H$28,'Base CDI'!$J$4:$J$29,S4010,"Cubic","Extrapolate=Linear","MultiX=Average","Skip=True","Sort=True")</f>
        <v>13.511962606634215</v>
      </c>
      <c r="U4010" s="43">
        <f ca="1">_xll.BInterpol('Base CDI'!$H$4:$H$28,'Base CDI'!$I$4:$I$29,S4010,"Cubic","Extrapolate=Linear","MultiX=Average","Skip=True","Sort=True")</f>
        <v>13.529959382880294</v>
      </c>
    </row>
    <row r="4011" spans="16:21" x14ac:dyDescent="0.25">
      <c r="P4011" s="10">
        <v>40347</v>
      </c>
      <c r="Q4011">
        <v>23.24314</v>
      </c>
      <c r="S4011" s="42">
        <f t="shared" ca="1" si="68"/>
        <v>50031</v>
      </c>
      <c r="T4011" s="43">
        <f ca="1">_xll.BInterpol('Base CDI'!$H$4:$H$28,'Base CDI'!$J$4:$J$29,S4011,"Cubic","Extrapolate=Linear","MultiX=Average","Skip=True","Sort=True")</f>
        <v>13.511965722568002</v>
      </c>
      <c r="U4011" s="43">
        <f ca="1">_xll.BInterpol('Base CDI'!$H$4:$H$28,'Base CDI'!$I$4:$I$29,S4011,"Cubic","Extrapolate=Linear","MultiX=Average","Skip=True","Sort=True")</f>
        <v>13.529962769276612</v>
      </c>
    </row>
    <row r="4012" spans="16:21" x14ac:dyDescent="0.25">
      <c r="P4012" s="10">
        <v>40350</v>
      </c>
      <c r="Q4012">
        <v>23.252050000000001</v>
      </c>
      <c r="S4012" s="42">
        <f t="shared" ca="1" si="68"/>
        <v>50032</v>
      </c>
      <c r="T4012" s="43">
        <f ca="1">_xll.BInterpol('Base CDI'!$H$4:$H$28,'Base CDI'!$J$4:$J$29,S4012,"Cubic","Extrapolate=Linear","MultiX=Average","Skip=True","Sort=True")</f>
        <v>13.511968838548752</v>
      </c>
      <c r="U4012" s="43">
        <f ca="1">_xll.BInterpol('Base CDI'!$H$4:$H$28,'Base CDI'!$I$4:$I$29,S4012,"Cubic","Extrapolate=Linear","MultiX=Average","Skip=True","Sort=True")</f>
        <v>13.529966155246058</v>
      </c>
    </row>
    <row r="4013" spans="16:21" x14ac:dyDescent="0.25">
      <c r="P4013" s="10">
        <v>40351</v>
      </c>
      <c r="Q4013">
        <v>23.260950000000001</v>
      </c>
      <c r="S4013" s="42">
        <f t="shared" ca="1" si="68"/>
        <v>50033</v>
      </c>
      <c r="T4013" s="43">
        <f ca="1">_xll.BInterpol('Base CDI'!$H$4:$H$28,'Base CDI'!$J$4:$J$29,S4013,"Cubic","Extrapolate=Linear","MultiX=Average","Skip=True","Sort=True")</f>
        <v>13.511971954572198</v>
      </c>
      <c r="U4013" s="43">
        <f ca="1">_xll.BInterpol('Base CDI'!$H$4:$H$28,'Base CDI'!$I$4:$I$29,S4013,"Cubic","Extrapolate=Linear","MultiX=Average","Skip=True","Sort=True")</f>
        <v>13.529969540827437</v>
      </c>
    </row>
    <row r="4014" spans="16:21" x14ac:dyDescent="0.25">
      <c r="P4014" s="10">
        <v>40352</v>
      </c>
      <c r="Q4014">
        <v>23.269860000000001</v>
      </c>
      <c r="S4014" s="42">
        <f t="shared" ca="1" si="68"/>
        <v>50034</v>
      </c>
      <c r="T4014" s="43">
        <f ca="1">_xll.BInterpol('Base CDI'!$H$4:$H$28,'Base CDI'!$J$4:$J$29,S4014,"Cubic","Extrapolate=Linear","MultiX=Average","Skip=True","Sort=True")</f>
        <v>13.511975070634069</v>
      </c>
      <c r="U4014" s="43">
        <f ca="1">_xll.BInterpol('Base CDI'!$H$4:$H$28,'Base CDI'!$I$4:$I$29,S4014,"Cubic","Extrapolate=Linear","MultiX=Average","Skip=True","Sort=True")</f>
        <v>13.529972926059559</v>
      </c>
    </row>
    <row r="4015" spans="16:21" x14ac:dyDescent="0.25">
      <c r="P4015" s="10">
        <v>40353</v>
      </c>
      <c r="Q4015">
        <v>23.278770000000002</v>
      </c>
      <c r="S4015" s="42">
        <f t="shared" ca="1" si="68"/>
        <v>50035</v>
      </c>
      <c r="T4015" s="43">
        <f ca="1">_xll.BInterpol('Base CDI'!$H$4:$H$28,'Base CDI'!$J$4:$J$29,S4015,"Cubic","Extrapolate=Linear","MultiX=Average","Skip=True","Sort=True")</f>
        <v>13.511978186730094</v>
      </c>
      <c r="U4015" s="43">
        <f ca="1">_xll.BInterpol('Base CDI'!$H$4:$H$28,'Base CDI'!$I$4:$I$29,S4015,"Cubic","Extrapolate=Linear","MultiX=Average","Skip=True","Sort=True")</f>
        <v>13.52997631098123</v>
      </c>
    </row>
    <row r="4016" spans="16:21" x14ac:dyDescent="0.25">
      <c r="P4016" s="10">
        <v>40354</v>
      </c>
      <c r="Q4016">
        <v>23.287690000000001</v>
      </c>
      <c r="S4016" s="42">
        <f t="shared" ca="1" si="68"/>
        <v>50036</v>
      </c>
      <c r="T4016" s="43">
        <f ca="1">_xll.BInterpol('Base CDI'!$H$4:$H$28,'Base CDI'!$J$4:$J$29,S4016,"Cubic","Extrapolate=Linear","MultiX=Average","Skip=True","Sort=True")</f>
        <v>13.511981302856007</v>
      </c>
      <c r="U4016" s="43">
        <f ca="1">_xll.BInterpol('Base CDI'!$H$4:$H$28,'Base CDI'!$I$4:$I$29,S4016,"Cubic","Extrapolate=Linear","MultiX=Average","Skip=True","Sort=True")</f>
        <v>13.529979695631253</v>
      </c>
    </row>
    <row r="4017" spans="16:21" x14ac:dyDescent="0.25">
      <c r="P4017" s="10">
        <v>40357</v>
      </c>
      <c r="Q4017">
        <v>23.296610000000001</v>
      </c>
      <c r="S4017" s="42">
        <f t="shared" ca="1" si="68"/>
        <v>50037</v>
      </c>
      <c r="T4017" s="43">
        <f ca="1">_xll.BInterpol('Base CDI'!$H$4:$H$28,'Base CDI'!$J$4:$J$29,S4017,"Cubic","Extrapolate=Linear","MultiX=Average","Skip=True","Sort=True")</f>
        <v>13.511984419007536</v>
      </c>
      <c r="U4017" s="43">
        <f ca="1">_xll.BInterpol('Base CDI'!$H$4:$H$28,'Base CDI'!$I$4:$I$29,S4017,"Cubic","Extrapolate=Linear","MultiX=Average","Skip=True","Sort=True")</f>
        <v>13.529983080048437</v>
      </c>
    </row>
    <row r="4018" spans="16:21" x14ac:dyDescent="0.25">
      <c r="P4018" s="10">
        <v>40358</v>
      </c>
      <c r="Q4018">
        <v>23.305530000000001</v>
      </c>
      <c r="S4018" s="42">
        <f t="shared" ca="1" si="68"/>
        <v>50038</v>
      </c>
      <c r="T4018" s="43">
        <f ca="1">_xll.BInterpol('Base CDI'!$H$4:$H$28,'Base CDI'!$J$4:$J$29,S4018,"Cubic","Extrapolate=Linear","MultiX=Average","Skip=True","Sort=True")</f>
        <v>13.511987535180412</v>
      </c>
      <c r="U4018" s="43">
        <f ca="1">_xll.BInterpol('Base CDI'!$H$4:$H$28,'Base CDI'!$I$4:$I$29,S4018,"Cubic","Extrapolate=Linear","MultiX=Average","Skip=True","Sort=True")</f>
        <v>13.529986464271589</v>
      </c>
    </row>
    <row r="4019" spans="16:21" x14ac:dyDescent="0.25">
      <c r="P4019" s="10">
        <v>40359</v>
      </c>
      <c r="Q4019">
        <v>23.314450000000001</v>
      </c>
      <c r="S4019" s="42">
        <f t="shared" ca="1" si="68"/>
        <v>50039</v>
      </c>
      <c r="T4019" s="43">
        <f ca="1">_xll.BInterpol('Base CDI'!$H$4:$H$28,'Base CDI'!$J$4:$J$29,S4019,"Cubic","Extrapolate=Linear","MultiX=Average","Skip=True","Sort=True")</f>
        <v>13.511990651370366</v>
      </c>
      <c r="U4019" s="43">
        <f ca="1">_xll.BInterpol('Base CDI'!$H$4:$H$28,'Base CDI'!$I$4:$I$29,S4019,"Cubic","Extrapolate=Linear","MultiX=Average","Skip=True","Sort=True")</f>
        <v>13.529989848339515</v>
      </c>
    </row>
    <row r="4020" spans="16:21" x14ac:dyDescent="0.25">
      <c r="P4020" s="10">
        <v>40360</v>
      </c>
      <c r="Q4020">
        <v>23.323370000000001</v>
      </c>
      <c r="S4020" s="42">
        <f t="shared" ca="1" si="68"/>
        <v>50040</v>
      </c>
      <c r="T4020" s="43">
        <f ca="1">_xll.BInterpol('Base CDI'!$H$4:$H$28,'Base CDI'!$J$4:$J$29,S4020,"Cubic","Extrapolate=Linear","MultiX=Average","Skip=True","Sort=True")</f>
        <v>13.511993767573129</v>
      </c>
      <c r="U4020" s="43">
        <f ca="1">_xll.BInterpol('Base CDI'!$H$4:$H$28,'Base CDI'!$I$4:$I$29,S4020,"Cubic","Extrapolate=Linear","MultiX=Average","Skip=True","Sort=True")</f>
        <v>13.529993232291019</v>
      </c>
    </row>
    <row r="4021" spans="16:21" x14ac:dyDescent="0.25">
      <c r="P4021" s="10">
        <v>40361</v>
      </c>
      <c r="Q4021">
        <v>23.332319999999999</v>
      </c>
      <c r="S4021" s="42">
        <f t="shared" ca="1" si="68"/>
        <v>50041</v>
      </c>
      <c r="T4021" s="43">
        <f ca="1">_xll.BInterpol('Base CDI'!$H$4:$H$28,'Base CDI'!$J$4:$J$29,S4021,"Cubic","Extrapolate=Linear","MultiX=Average","Skip=True","Sort=True")</f>
        <v>13.51199688378443</v>
      </c>
      <c r="U4021" s="43">
        <f ca="1">_xll.BInterpol('Base CDI'!$H$4:$H$28,'Base CDI'!$I$4:$I$29,S4021,"Cubic","Extrapolate=Linear","MultiX=Average","Skip=True","Sort=True")</f>
        <v>13.529996616164913</v>
      </c>
    </row>
    <row r="4022" spans="16:21" x14ac:dyDescent="0.25">
      <c r="P4022" s="10">
        <v>40364</v>
      </c>
      <c r="Q4022">
        <v>23.341259999999998</v>
      </c>
      <c r="S4022" s="42">
        <f t="shared" ca="1" si="68"/>
        <v>50042</v>
      </c>
      <c r="T4022" s="43">
        <f ca="1">_xll.BInterpol('Base CDI'!$H$4:$H$28,'Base CDI'!$J$4:$J$29,S4022,"Cubic","Extrapolate=Linear","MultiX=Average","Skip=True","Sort=True")</f>
        <v>13.512</v>
      </c>
      <c r="U4022" s="43">
        <f ca="1">_xll.BInterpol('Base CDI'!$H$4:$H$28,'Base CDI'!$I$4:$I$29,S4022,"Cubic","Extrapolate=Linear","MultiX=Average","Skip=True","Sort=True")</f>
        <v>13.53</v>
      </c>
    </row>
    <row r="4023" spans="16:21" x14ac:dyDescent="0.25">
      <c r="P4023" s="10">
        <v>40365</v>
      </c>
      <c r="Q4023">
        <v>23.350210000000001</v>
      </c>
      <c r="S4023" s="42">
        <f t="shared" ca="1" si="68"/>
        <v>50043</v>
      </c>
      <c r="T4023" s="43">
        <f ca="1">_xll.BInterpol('Base CDI'!$H$4:$H$28,'Base CDI'!$J$4:$J$29,S4023,"Cubic","Extrapolate=Linear","MultiX=Average","Skip=True","Sort=True")</f>
        <v>13.512002735978113</v>
      </c>
      <c r="U4023" s="43">
        <f ca="1">_xll.BInterpol('Base CDI'!$H$4:$H$28,'Base CDI'!$I$4:$I$29,S4023,"Cubic","Extrapolate=Linear","MultiX=Average","Skip=True","Sort=True")</f>
        <v>13.53000683994528</v>
      </c>
    </row>
    <row r="4024" spans="16:21" x14ac:dyDescent="0.25">
      <c r="P4024" s="10">
        <v>40366</v>
      </c>
      <c r="Q4024">
        <v>23.359159999999999</v>
      </c>
      <c r="S4024" s="42">
        <f t="shared" ca="1" si="68"/>
        <v>50044</v>
      </c>
      <c r="T4024" s="43">
        <f ca="1">_xll.BInterpol('Base CDI'!$H$4:$H$28,'Base CDI'!$J$4:$J$29,S4024,"Cubic","Extrapolate=Linear","MultiX=Average","Skip=True","Sort=True")</f>
        <v>13.512005471956225</v>
      </c>
      <c r="U4024" s="43">
        <f ca="1">_xll.BInterpol('Base CDI'!$H$4:$H$28,'Base CDI'!$I$4:$I$29,S4024,"Cubic","Extrapolate=Linear","MultiX=Average","Skip=True","Sort=True")</f>
        <v>13.53001367989056</v>
      </c>
    </row>
    <row r="4025" spans="16:21" x14ac:dyDescent="0.25">
      <c r="P4025" s="10">
        <v>40367</v>
      </c>
      <c r="Q4025">
        <v>23.368110000000001</v>
      </c>
      <c r="S4025" s="42">
        <f t="shared" ca="1" si="68"/>
        <v>50045</v>
      </c>
      <c r="T4025" s="43">
        <f ca="1">_xll.BInterpol('Base CDI'!$H$4:$H$28,'Base CDI'!$J$4:$J$29,S4025,"Cubic","Extrapolate=Linear","MultiX=Average","Skip=True","Sort=True")</f>
        <v>13.512008207934336</v>
      </c>
      <c r="U4025" s="43">
        <f ca="1">_xll.BInterpol('Base CDI'!$H$4:$H$28,'Base CDI'!$I$4:$I$29,S4025,"Cubic","Extrapolate=Linear","MultiX=Average","Skip=True","Sort=True")</f>
        <v>13.530020519835841</v>
      </c>
    </row>
    <row r="4026" spans="16:21" x14ac:dyDescent="0.25">
      <c r="P4026" s="10">
        <v>40368</v>
      </c>
      <c r="Q4026">
        <v>23.37707</v>
      </c>
      <c r="S4026" s="42">
        <f t="shared" ca="1" si="68"/>
        <v>50046</v>
      </c>
      <c r="T4026" s="43">
        <f ca="1">_xll.BInterpol('Base CDI'!$H$4:$H$28,'Base CDI'!$J$4:$J$29,S4026,"Cubic","Extrapolate=Linear","MultiX=Average","Skip=True","Sort=True")</f>
        <v>13.512010943912449</v>
      </c>
      <c r="U4026" s="43">
        <f ca="1">_xll.BInterpol('Base CDI'!$H$4:$H$28,'Base CDI'!$I$4:$I$29,S4026,"Cubic","Extrapolate=Linear","MultiX=Average","Skip=True","Sort=True")</f>
        <v>13.530027359781121</v>
      </c>
    </row>
    <row r="4027" spans="16:21" x14ac:dyDescent="0.25">
      <c r="P4027" s="10">
        <v>40371</v>
      </c>
      <c r="Q4027">
        <v>23.386030000000002</v>
      </c>
      <c r="S4027" s="42">
        <f t="shared" ca="1" si="68"/>
        <v>50047</v>
      </c>
      <c r="T4027" s="43">
        <f ca="1">_xll.BInterpol('Base CDI'!$H$4:$H$28,'Base CDI'!$J$4:$J$29,S4027,"Cubic","Extrapolate=Linear","MultiX=Average","Skip=True","Sort=True")</f>
        <v>13.512013679890561</v>
      </c>
      <c r="U4027" s="43">
        <f ca="1">_xll.BInterpol('Base CDI'!$H$4:$H$28,'Base CDI'!$I$4:$I$29,S4027,"Cubic","Extrapolate=Linear","MultiX=Average","Skip=True","Sort=True")</f>
        <v>13.530034199726401</v>
      </c>
    </row>
    <row r="4028" spans="16:21" x14ac:dyDescent="0.25">
      <c r="P4028" s="10">
        <v>40372</v>
      </c>
      <c r="Q4028">
        <v>23.395</v>
      </c>
      <c r="S4028" s="42">
        <f t="shared" ca="1" si="68"/>
        <v>50048</v>
      </c>
      <c r="T4028" s="43">
        <f ca="1">_xll.BInterpol('Base CDI'!$H$4:$H$28,'Base CDI'!$J$4:$J$29,S4028,"Cubic","Extrapolate=Linear","MultiX=Average","Skip=True","Sort=True")</f>
        <v>13.512016415868674</v>
      </c>
      <c r="U4028" s="43">
        <f ca="1">_xll.BInterpol('Base CDI'!$H$4:$H$28,'Base CDI'!$I$4:$I$29,S4028,"Cubic","Extrapolate=Linear","MultiX=Average","Skip=True","Sort=True")</f>
        <v>13.530041039671682</v>
      </c>
    </row>
    <row r="4029" spans="16:21" x14ac:dyDescent="0.25">
      <c r="P4029" s="10">
        <v>40373</v>
      </c>
      <c r="Q4029">
        <v>23.403960000000001</v>
      </c>
      <c r="S4029" s="42">
        <f t="shared" ca="1" si="68"/>
        <v>50049</v>
      </c>
      <c r="T4029" s="43">
        <f ca="1">_xll.BInterpol('Base CDI'!$H$4:$H$28,'Base CDI'!$J$4:$J$29,S4029,"Cubic","Extrapolate=Linear","MultiX=Average","Skip=True","Sort=True")</f>
        <v>13.512019151846786</v>
      </c>
      <c r="U4029" s="43">
        <f ca="1">_xll.BInterpol('Base CDI'!$H$4:$H$28,'Base CDI'!$I$4:$I$29,S4029,"Cubic","Extrapolate=Linear","MultiX=Average","Skip=True","Sort=True")</f>
        <v>13.530047879616962</v>
      </c>
    </row>
    <row r="4030" spans="16:21" x14ac:dyDescent="0.25">
      <c r="P4030" s="10">
        <v>40374</v>
      </c>
      <c r="Q4030">
        <v>23.412929999999999</v>
      </c>
      <c r="S4030" s="42">
        <f t="shared" ca="1" si="68"/>
        <v>50050</v>
      </c>
      <c r="T4030" s="43">
        <f ca="1">_xll.BInterpol('Base CDI'!$H$4:$H$28,'Base CDI'!$J$4:$J$29,S4030,"Cubic","Extrapolate=Linear","MultiX=Average","Skip=True","Sort=True")</f>
        <v>13.512021887824897</v>
      </c>
      <c r="U4030" s="43">
        <f ca="1">_xll.BInterpol('Base CDI'!$H$4:$H$28,'Base CDI'!$I$4:$I$29,S4030,"Cubic","Extrapolate=Linear","MultiX=Average","Skip=True","Sort=True")</f>
        <v>13.530054719562242</v>
      </c>
    </row>
    <row r="4031" spans="16:21" x14ac:dyDescent="0.25">
      <c r="P4031" s="10">
        <v>40375</v>
      </c>
      <c r="Q4031">
        <v>23.421900000000001</v>
      </c>
      <c r="S4031" s="42">
        <f t="shared" ca="1" si="68"/>
        <v>50051</v>
      </c>
      <c r="T4031" s="43">
        <f ca="1">_xll.BInterpol('Base CDI'!$H$4:$H$28,'Base CDI'!$J$4:$J$29,S4031,"Cubic","Extrapolate=Linear","MultiX=Average","Skip=True","Sort=True")</f>
        <v>13.51202462380301</v>
      </c>
      <c r="U4031" s="43">
        <f ca="1">_xll.BInterpol('Base CDI'!$H$4:$H$28,'Base CDI'!$I$4:$I$29,S4031,"Cubic","Extrapolate=Linear","MultiX=Average","Skip=True","Sort=True")</f>
        <v>13.530061559507523</v>
      </c>
    </row>
    <row r="4032" spans="16:21" x14ac:dyDescent="0.25">
      <c r="P4032" s="10">
        <v>40378</v>
      </c>
      <c r="Q4032">
        <v>23.430879999999998</v>
      </c>
      <c r="S4032" s="42">
        <f t="shared" ca="1" si="68"/>
        <v>50052</v>
      </c>
      <c r="T4032" s="43">
        <f ca="1">_xll.BInterpol('Base CDI'!$H$4:$H$28,'Base CDI'!$J$4:$J$29,S4032,"Cubic","Extrapolate=Linear","MultiX=Average","Skip=True","Sort=True")</f>
        <v>13.512027359781122</v>
      </c>
      <c r="U4032" s="43">
        <f ca="1">_xll.BInterpol('Base CDI'!$H$4:$H$28,'Base CDI'!$I$4:$I$29,S4032,"Cubic","Extrapolate=Linear","MultiX=Average","Skip=True","Sort=True")</f>
        <v>13.530068399452803</v>
      </c>
    </row>
    <row r="4033" spans="16:21" x14ac:dyDescent="0.25">
      <c r="P4033" s="10">
        <v>40379</v>
      </c>
      <c r="Q4033">
        <v>23.439859999999999</v>
      </c>
      <c r="S4033" s="42">
        <f t="shared" ca="1" si="68"/>
        <v>50053</v>
      </c>
      <c r="T4033" s="43">
        <f ca="1">_xll.BInterpol('Base CDI'!$H$4:$H$28,'Base CDI'!$J$4:$J$29,S4033,"Cubic","Extrapolate=Linear","MultiX=Average","Skip=True","Sort=True")</f>
        <v>13.512030095759235</v>
      </c>
      <c r="U4033" s="43">
        <f ca="1">_xll.BInterpol('Base CDI'!$H$4:$H$28,'Base CDI'!$I$4:$I$29,S4033,"Cubic","Extrapolate=Linear","MultiX=Average","Skip=True","Sort=True")</f>
        <v>13.530075239398084</v>
      </c>
    </row>
    <row r="4034" spans="16:21" x14ac:dyDescent="0.25">
      <c r="P4034" s="10">
        <v>40380</v>
      </c>
      <c r="Q4034">
        <v>23.448840000000001</v>
      </c>
      <c r="S4034" s="42">
        <f t="shared" ca="1" si="68"/>
        <v>50054</v>
      </c>
      <c r="T4034" s="43">
        <f ca="1">_xll.BInterpol('Base CDI'!$H$4:$H$28,'Base CDI'!$J$4:$J$29,S4034,"Cubic","Extrapolate=Linear","MultiX=Average","Skip=True","Sort=True")</f>
        <v>13.512032831737347</v>
      </c>
      <c r="U4034" s="43">
        <f ca="1">_xll.BInterpol('Base CDI'!$H$4:$H$28,'Base CDI'!$I$4:$I$29,S4034,"Cubic","Extrapolate=Linear","MultiX=Average","Skip=True","Sort=True")</f>
        <v>13.530082079343364</v>
      </c>
    </row>
    <row r="4035" spans="16:21" x14ac:dyDescent="0.25">
      <c r="P4035" s="10">
        <v>40381</v>
      </c>
      <c r="Q4035">
        <v>23.457830000000001</v>
      </c>
      <c r="S4035" s="42">
        <f t="shared" ca="1" si="68"/>
        <v>50055</v>
      </c>
      <c r="T4035" s="43">
        <f ca="1">_xll.BInterpol('Base CDI'!$H$4:$H$28,'Base CDI'!$J$4:$J$29,S4035,"Cubic","Extrapolate=Linear","MultiX=Average","Skip=True","Sort=True")</f>
        <v>13.51203556771546</v>
      </c>
      <c r="U4035" s="43">
        <f ca="1">_xll.BInterpol('Base CDI'!$H$4:$H$28,'Base CDI'!$I$4:$I$29,S4035,"Cubic","Extrapolate=Linear","MultiX=Average","Skip=True","Sort=True")</f>
        <v>13.530088919288644</v>
      </c>
    </row>
    <row r="4036" spans="16:21" x14ac:dyDescent="0.25">
      <c r="P4036" s="10">
        <v>40382</v>
      </c>
      <c r="Q4036">
        <v>23.46724</v>
      </c>
      <c r="S4036" s="42">
        <f t="shared" ca="1" si="68"/>
        <v>50056</v>
      </c>
      <c r="T4036" s="43">
        <f ca="1">_xll.BInterpol('Base CDI'!$H$4:$H$28,'Base CDI'!$J$4:$J$29,S4036,"Cubic","Extrapolate=Linear","MultiX=Average","Skip=True","Sort=True")</f>
        <v>13.51203830369357</v>
      </c>
      <c r="U4036" s="43">
        <f ca="1">_xll.BInterpol('Base CDI'!$H$4:$H$28,'Base CDI'!$I$4:$I$29,S4036,"Cubic","Extrapolate=Linear","MultiX=Average","Skip=True","Sort=True")</f>
        <v>13.530095759233925</v>
      </c>
    </row>
    <row r="4037" spans="16:21" x14ac:dyDescent="0.25">
      <c r="P4037" s="10">
        <v>40385</v>
      </c>
      <c r="Q4037">
        <v>23.476659999999999</v>
      </c>
      <c r="S4037" s="42">
        <f t="shared" ca="1" si="68"/>
        <v>50057</v>
      </c>
      <c r="T4037" s="43">
        <f ca="1">_xll.BInterpol('Base CDI'!$H$4:$H$28,'Base CDI'!$J$4:$J$29,S4037,"Cubic","Extrapolate=Linear","MultiX=Average","Skip=True","Sort=True")</f>
        <v>13.512041039671683</v>
      </c>
      <c r="U4037" s="43">
        <f ca="1">_xll.BInterpol('Base CDI'!$H$4:$H$28,'Base CDI'!$I$4:$I$29,S4037,"Cubic","Extrapolate=Linear","MultiX=Average","Skip=True","Sort=True")</f>
        <v>13.530102599179205</v>
      </c>
    </row>
    <row r="4038" spans="16:21" x14ac:dyDescent="0.25">
      <c r="P4038" s="10">
        <v>40386</v>
      </c>
      <c r="Q4038">
        <v>23.486080000000001</v>
      </c>
      <c r="S4038" s="42">
        <f t="shared" ca="1" si="68"/>
        <v>50058</v>
      </c>
      <c r="T4038" s="43">
        <f ca="1">_xll.BInterpol('Base CDI'!$H$4:$H$28,'Base CDI'!$J$4:$J$29,S4038,"Cubic","Extrapolate=Linear","MultiX=Average","Skip=True","Sort=True")</f>
        <v>13.512043775649795</v>
      </c>
      <c r="U4038" s="43">
        <f ca="1">_xll.BInterpol('Base CDI'!$H$4:$H$28,'Base CDI'!$I$4:$I$29,S4038,"Cubic","Extrapolate=Linear","MultiX=Average","Skip=True","Sort=True")</f>
        <v>13.530109439124486</v>
      </c>
    </row>
    <row r="4039" spans="16:21" x14ac:dyDescent="0.25">
      <c r="P4039" s="10">
        <v>40387</v>
      </c>
      <c r="Q4039">
        <v>23.4955</v>
      </c>
      <c r="S4039" s="42">
        <f t="shared" ca="1" si="68"/>
        <v>50059</v>
      </c>
      <c r="T4039" s="43">
        <f ca="1">_xll.BInterpol('Base CDI'!$H$4:$H$28,'Base CDI'!$J$4:$J$29,S4039,"Cubic","Extrapolate=Linear","MultiX=Average","Skip=True","Sort=True")</f>
        <v>13.512046511627908</v>
      </c>
      <c r="U4039" s="43">
        <f ca="1">_xll.BInterpol('Base CDI'!$H$4:$H$28,'Base CDI'!$I$4:$I$29,S4039,"Cubic","Extrapolate=Linear","MultiX=Average","Skip=True","Sort=True")</f>
        <v>13.530116279069766</v>
      </c>
    </row>
    <row r="4040" spans="16:21" x14ac:dyDescent="0.25">
      <c r="P4040" s="10">
        <v>40388</v>
      </c>
      <c r="Q4040">
        <v>23.504919999999998</v>
      </c>
      <c r="S4040" s="42">
        <f t="shared" ca="1" si="68"/>
        <v>50060</v>
      </c>
      <c r="T4040" s="43">
        <f ca="1">_xll.BInterpol('Base CDI'!$H$4:$H$28,'Base CDI'!$J$4:$J$29,S4040,"Cubic","Extrapolate=Linear","MultiX=Average","Skip=True","Sort=True")</f>
        <v>13.51204924760602</v>
      </c>
      <c r="U4040" s="43">
        <f ca="1">_xll.BInterpol('Base CDI'!$H$4:$H$28,'Base CDI'!$I$4:$I$29,S4040,"Cubic","Extrapolate=Linear","MultiX=Average","Skip=True","Sort=True")</f>
        <v>13.530123119015046</v>
      </c>
    </row>
    <row r="4041" spans="16:21" x14ac:dyDescent="0.25">
      <c r="P4041" s="10">
        <v>40389</v>
      </c>
      <c r="Q4041">
        <v>23.51435</v>
      </c>
      <c r="S4041" s="42">
        <f t="shared" ca="1" si="68"/>
        <v>50061</v>
      </c>
      <c r="T4041" s="43">
        <f ca="1">_xll.BInterpol('Base CDI'!$H$4:$H$28,'Base CDI'!$J$4:$J$29,S4041,"Cubic","Extrapolate=Linear","MultiX=Average","Skip=True","Sort=True")</f>
        <v>13.512051983584131</v>
      </c>
      <c r="U4041" s="43">
        <f ca="1">_xll.BInterpol('Base CDI'!$H$4:$H$28,'Base CDI'!$I$4:$I$29,S4041,"Cubic","Extrapolate=Linear","MultiX=Average","Skip=True","Sort=True")</f>
        <v>13.530129958960327</v>
      </c>
    </row>
    <row r="4042" spans="16:21" x14ac:dyDescent="0.25">
      <c r="P4042" s="10">
        <v>40392</v>
      </c>
      <c r="Q4042">
        <v>23.523769999999999</v>
      </c>
      <c r="S4042" s="42">
        <f t="shared" ca="1" si="68"/>
        <v>50062</v>
      </c>
      <c r="T4042" s="43">
        <f ca="1">_xll.BInterpol('Base CDI'!$H$4:$H$28,'Base CDI'!$J$4:$J$29,S4042,"Cubic","Extrapolate=Linear","MultiX=Average","Skip=True","Sort=True")</f>
        <v>13.512054719562244</v>
      </c>
      <c r="U4042" s="43">
        <f ca="1">_xll.BInterpol('Base CDI'!$H$4:$H$28,'Base CDI'!$I$4:$I$29,S4042,"Cubic","Extrapolate=Linear","MultiX=Average","Skip=True","Sort=True")</f>
        <v>13.530136798905609</v>
      </c>
    </row>
    <row r="4043" spans="16:21" x14ac:dyDescent="0.25">
      <c r="P4043" s="10">
        <v>40393</v>
      </c>
      <c r="Q4043">
        <v>23.53322</v>
      </c>
      <c r="S4043" s="42">
        <f t="shared" ref="S4043:S4106" ca="1" si="69">S4042+1</f>
        <v>50063</v>
      </c>
      <c r="T4043" s="43">
        <f ca="1">_xll.BInterpol('Base CDI'!$H$4:$H$28,'Base CDI'!$J$4:$J$29,S4043,"Cubic","Extrapolate=Linear","MultiX=Average","Skip=True","Sort=True")</f>
        <v>13.512057455540356</v>
      </c>
      <c r="U4043" s="43">
        <f ca="1">_xll.BInterpol('Base CDI'!$H$4:$H$28,'Base CDI'!$I$4:$I$29,S4043,"Cubic","Extrapolate=Linear","MultiX=Average","Skip=True","Sort=True")</f>
        <v>13.530143638850889</v>
      </c>
    </row>
    <row r="4044" spans="16:21" x14ac:dyDescent="0.25">
      <c r="P4044" s="10">
        <v>40394</v>
      </c>
      <c r="Q4044">
        <v>23.542670000000001</v>
      </c>
      <c r="S4044" s="42">
        <f t="shared" ca="1" si="69"/>
        <v>50064</v>
      </c>
      <c r="T4044" s="43">
        <f ca="1">_xll.BInterpol('Base CDI'!$H$4:$H$28,'Base CDI'!$J$4:$J$29,S4044,"Cubic","Extrapolate=Linear","MultiX=Average","Skip=True","Sort=True")</f>
        <v>13.512060191518469</v>
      </c>
      <c r="U4044" s="43">
        <f ca="1">_xll.BInterpol('Base CDI'!$H$4:$H$28,'Base CDI'!$I$4:$I$29,S4044,"Cubic","Extrapolate=Linear","MultiX=Average","Skip=True","Sort=True")</f>
        <v>13.53015047879617</v>
      </c>
    </row>
    <row r="4045" spans="16:21" x14ac:dyDescent="0.25">
      <c r="P4045" s="10">
        <v>40395</v>
      </c>
      <c r="Q4045">
        <v>23.552109999999999</v>
      </c>
      <c r="S4045" s="42">
        <f t="shared" ca="1" si="69"/>
        <v>50065</v>
      </c>
      <c r="T4045" s="43">
        <f ca="1">_xll.BInterpol('Base CDI'!$H$4:$H$28,'Base CDI'!$J$4:$J$29,S4045,"Cubic","Extrapolate=Linear","MultiX=Average","Skip=True","Sort=True")</f>
        <v>13.512062927496581</v>
      </c>
      <c r="U4045" s="43">
        <f ca="1">_xll.BInterpol('Base CDI'!$H$4:$H$28,'Base CDI'!$I$4:$I$29,S4045,"Cubic","Extrapolate=Linear","MultiX=Average","Skip=True","Sort=True")</f>
        <v>13.53015731874145</v>
      </c>
    </row>
    <row r="4046" spans="16:21" x14ac:dyDescent="0.25">
      <c r="P4046" s="10">
        <v>40396</v>
      </c>
      <c r="Q4046">
        <v>23.56157</v>
      </c>
      <c r="S4046" s="42">
        <f t="shared" ca="1" si="69"/>
        <v>50066</v>
      </c>
      <c r="T4046" s="43">
        <f ca="1">_xll.BInterpol('Base CDI'!$H$4:$H$28,'Base CDI'!$J$4:$J$29,S4046,"Cubic","Extrapolate=Linear","MultiX=Average","Skip=True","Sort=True")</f>
        <v>13.512065663474692</v>
      </c>
      <c r="U4046" s="43">
        <f ca="1">_xll.BInterpol('Base CDI'!$H$4:$H$28,'Base CDI'!$I$4:$I$29,S4046,"Cubic","Extrapolate=Linear","MultiX=Average","Skip=True","Sort=True")</f>
        <v>13.530164158686731</v>
      </c>
    </row>
    <row r="4047" spans="16:21" x14ac:dyDescent="0.25">
      <c r="P4047" s="10">
        <v>40399</v>
      </c>
      <c r="Q4047">
        <v>23.571020000000001</v>
      </c>
      <c r="S4047" s="42">
        <f t="shared" ca="1" si="69"/>
        <v>50067</v>
      </c>
      <c r="T4047" s="43">
        <f ca="1">_xll.BInterpol('Base CDI'!$H$4:$H$28,'Base CDI'!$J$4:$J$29,S4047,"Cubic","Extrapolate=Linear","MultiX=Average","Skip=True","Sort=True")</f>
        <v>13.512068399452804</v>
      </c>
      <c r="U4047" s="43">
        <f ca="1">_xll.BInterpol('Base CDI'!$H$4:$H$28,'Base CDI'!$I$4:$I$29,S4047,"Cubic","Extrapolate=Linear","MultiX=Average","Skip=True","Sort=True")</f>
        <v>13.530170998632011</v>
      </c>
    </row>
    <row r="4048" spans="16:21" x14ac:dyDescent="0.25">
      <c r="P4048" s="10">
        <v>40400</v>
      </c>
      <c r="Q4048">
        <v>23.580480000000001</v>
      </c>
      <c r="S4048" s="42">
        <f t="shared" ca="1" si="69"/>
        <v>50068</v>
      </c>
      <c r="T4048" s="43">
        <f ca="1">_xll.BInterpol('Base CDI'!$H$4:$H$28,'Base CDI'!$J$4:$J$29,S4048,"Cubic","Extrapolate=Linear","MultiX=Average","Skip=True","Sort=True")</f>
        <v>13.512071135430917</v>
      </c>
      <c r="U4048" s="43">
        <f ca="1">_xll.BInterpol('Base CDI'!$H$4:$H$28,'Base CDI'!$I$4:$I$29,S4048,"Cubic","Extrapolate=Linear","MultiX=Average","Skip=True","Sort=True")</f>
        <v>13.530177838577291</v>
      </c>
    </row>
    <row r="4049" spans="16:21" x14ac:dyDescent="0.25">
      <c r="P4049" s="10">
        <v>40401</v>
      </c>
      <c r="Q4049">
        <v>23.589939999999999</v>
      </c>
      <c r="S4049" s="42">
        <f t="shared" ca="1" si="69"/>
        <v>50069</v>
      </c>
      <c r="T4049" s="43">
        <f ca="1">_xll.BInterpol('Base CDI'!$H$4:$H$28,'Base CDI'!$J$4:$J$29,S4049,"Cubic","Extrapolate=Linear","MultiX=Average","Skip=True","Sort=True")</f>
        <v>13.512073871409029</v>
      </c>
      <c r="U4049" s="43">
        <f ca="1">_xll.BInterpol('Base CDI'!$H$4:$H$28,'Base CDI'!$I$4:$I$29,S4049,"Cubic","Extrapolate=Linear","MultiX=Average","Skip=True","Sort=True")</f>
        <v>13.530184678522572</v>
      </c>
    </row>
    <row r="4050" spans="16:21" x14ac:dyDescent="0.25">
      <c r="P4050" s="10">
        <v>40402</v>
      </c>
      <c r="Q4050">
        <v>23.599409999999999</v>
      </c>
      <c r="S4050" s="42">
        <f t="shared" ca="1" si="69"/>
        <v>50070</v>
      </c>
      <c r="T4050" s="43">
        <f ca="1">_xll.BInterpol('Base CDI'!$H$4:$H$28,'Base CDI'!$J$4:$J$29,S4050,"Cubic","Extrapolate=Linear","MultiX=Average","Skip=True","Sort=True")</f>
        <v>13.512076607387142</v>
      </c>
      <c r="U4050" s="43">
        <f ca="1">_xll.BInterpol('Base CDI'!$H$4:$H$28,'Base CDI'!$I$4:$I$29,S4050,"Cubic","Extrapolate=Linear","MultiX=Average","Skip=True","Sort=True")</f>
        <v>13.530191518467852</v>
      </c>
    </row>
    <row r="4051" spans="16:21" x14ac:dyDescent="0.25">
      <c r="P4051" s="10">
        <v>40403</v>
      </c>
      <c r="Q4051">
        <v>23.608879999999999</v>
      </c>
      <c r="S4051" s="42">
        <f t="shared" ca="1" si="69"/>
        <v>50071</v>
      </c>
      <c r="T4051" s="43">
        <f ca="1">_xll.BInterpol('Base CDI'!$H$4:$H$28,'Base CDI'!$J$4:$J$29,S4051,"Cubic","Extrapolate=Linear","MultiX=Average","Skip=True","Sort=True")</f>
        <v>13.512079343365254</v>
      </c>
      <c r="U4051" s="43">
        <f ca="1">_xll.BInterpol('Base CDI'!$H$4:$H$28,'Base CDI'!$I$4:$I$29,S4051,"Cubic","Extrapolate=Linear","MultiX=Average","Skip=True","Sort=True")</f>
        <v>13.530198358413132</v>
      </c>
    </row>
    <row r="4052" spans="16:21" x14ac:dyDescent="0.25">
      <c r="P4052" s="10">
        <v>40406</v>
      </c>
      <c r="Q4052">
        <v>23.618359999999999</v>
      </c>
      <c r="S4052" s="42">
        <f t="shared" ca="1" si="69"/>
        <v>50072</v>
      </c>
      <c r="T4052" s="43">
        <f ca="1">_xll.BInterpol('Base CDI'!$H$4:$H$28,'Base CDI'!$J$4:$J$29,S4052,"Cubic","Extrapolate=Linear","MultiX=Average","Skip=True","Sort=True")</f>
        <v>13.512082079343365</v>
      </c>
      <c r="U4052" s="43">
        <f ca="1">_xll.BInterpol('Base CDI'!$H$4:$H$28,'Base CDI'!$I$4:$I$29,S4052,"Cubic","Extrapolate=Linear","MultiX=Average","Skip=True","Sort=True")</f>
        <v>13.530205198358413</v>
      </c>
    </row>
    <row r="4053" spans="16:21" x14ac:dyDescent="0.25">
      <c r="P4053" s="10">
        <v>40407</v>
      </c>
      <c r="Q4053">
        <v>23.627839999999999</v>
      </c>
      <c r="S4053" s="42">
        <f t="shared" ca="1" si="69"/>
        <v>50073</v>
      </c>
      <c r="T4053" s="43">
        <f ca="1">_xll.BInterpol('Base CDI'!$H$4:$H$28,'Base CDI'!$J$4:$J$29,S4053,"Cubic","Extrapolate=Linear","MultiX=Average","Skip=True","Sort=True")</f>
        <v>13.512084815321478</v>
      </c>
      <c r="U4053" s="43">
        <f ca="1">_xll.BInterpol('Base CDI'!$H$4:$H$28,'Base CDI'!$I$4:$I$29,S4053,"Cubic","Extrapolate=Linear","MultiX=Average","Skip=True","Sort=True")</f>
        <v>13.530212038303693</v>
      </c>
    </row>
    <row r="4054" spans="16:21" x14ac:dyDescent="0.25">
      <c r="P4054" s="10">
        <v>40408</v>
      </c>
      <c r="Q4054">
        <v>23.637319999999999</v>
      </c>
      <c r="S4054" s="42">
        <f t="shared" ca="1" si="69"/>
        <v>50074</v>
      </c>
      <c r="T4054" s="43">
        <f ca="1">_xll.BInterpol('Base CDI'!$H$4:$H$28,'Base CDI'!$J$4:$J$29,S4054,"Cubic","Extrapolate=Linear","MultiX=Average","Skip=True","Sort=True")</f>
        <v>13.51208755129959</v>
      </c>
      <c r="U4054" s="43">
        <f ca="1">_xll.BInterpol('Base CDI'!$H$4:$H$28,'Base CDI'!$I$4:$I$29,S4054,"Cubic","Extrapolate=Linear","MultiX=Average","Skip=True","Sort=True")</f>
        <v>13.530218878248974</v>
      </c>
    </row>
    <row r="4055" spans="16:21" x14ac:dyDescent="0.25">
      <c r="P4055" s="10">
        <v>40409</v>
      </c>
      <c r="Q4055">
        <v>23.646799999999999</v>
      </c>
      <c r="S4055" s="42">
        <f t="shared" ca="1" si="69"/>
        <v>50075</v>
      </c>
      <c r="T4055" s="43">
        <f ca="1">_xll.BInterpol('Base CDI'!$H$4:$H$28,'Base CDI'!$J$4:$J$29,S4055,"Cubic","Extrapolate=Linear","MultiX=Average","Skip=True","Sort=True")</f>
        <v>13.512090287277703</v>
      </c>
      <c r="U4055" s="43">
        <f ca="1">_xll.BInterpol('Base CDI'!$H$4:$H$28,'Base CDI'!$I$4:$I$29,S4055,"Cubic","Extrapolate=Linear","MultiX=Average","Skip=True","Sort=True")</f>
        <v>13.530225718194254</v>
      </c>
    </row>
    <row r="4056" spans="16:21" x14ac:dyDescent="0.25">
      <c r="P4056" s="10">
        <v>40410</v>
      </c>
      <c r="Q4056">
        <v>23.656279999999999</v>
      </c>
      <c r="S4056" s="42">
        <f t="shared" ca="1" si="69"/>
        <v>50076</v>
      </c>
      <c r="T4056" s="43">
        <f ca="1">_xll.BInterpol('Base CDI'!$H$4:$H$28,'Base CDI'!$J$4:$J$29,S4056,"Cubic","Extrapolate=Linear","MultiX=Average","Skip=True","Sort=True")</f>
        <v>13.512093023255815</v>
      </c>
      <c r="U4056" s="43">
        <f ca="1">_xll.BInterpol('Base CDI'!$H$4:$H$28,'Base CDI'!$I$4:$I$29,S4056,"Cubic","Extrapolate=Linear","MultiX=Average","Skip=True","Sort=True")</f>
        <v>13.530232558139534</v>
      </c>
    </row>
    <row r="4057" spans="16:21" x14ac:dyDescent="0.25">
      <c r="P4057" s="10">
        <v>40413</v>
      </c>
      <c r="Q4057">
        <v>23.665759999999999</v>
      </c>
      <c r="S4057" s="42">
        <f t="shared" ca="1" si="69"/>
        <v>50077</v>
      </c>
      <c r="T4057" s="43">
        <f ca="1">_xll.BInterpol('Base CDI'!$H$4:$H$28,'Base CDI'!$J$4:$J$29,S4057,"Cubic","Extrapolate=Linear","MultiX=Average","Skip=True","Sort=True")</f>
        <v>13.512095759233926</v>
      </c>
      <c r="U4057" s="43">
        <f ca="1">_xll.BInterpol('Base CDI'!$H$4:$H$28,'Base CDI'!$I$4:$I$29,S4057,"Cubic","Extrapolate=Linear","MultiX=Average","Skip=True","Sort=True")</f>
        <v>13.530239398084815</v>
      </c>
    </row>
    <row r="4058" spans="16:21" x14ac:dyDescent="0.25">
      <c r="P4058" s="10">
        <v>40414</v>
      </c>
      <c r="Q4058">
        <v>23.675249999999998</v>
      </c>
      <c r="S4058" s="42">
        <f t="shared" ca="1" si="69"/>
        <v>50078</v>
      </c>
      <c r="T4058" s="43">
        <f ca="1">_xll.BInterpol('Base CDI'!$H$4:$H$28,'Base CDI'!$J$4:$J$29,S4058,"Cubic","Extrapolate=Linear","MultiX=Average","Skip=True","Sort=True")</f>
        <v>13.512098495212038</v>
      </c>
      <c r="U4058" s="43">
        <f ca="1">_xll.BInterpol('Base CDI'!$H$4:$H$28,'Base CDI'!$I$4:$I$29,S4058,"Cubic","Extrapolate=Linear","MultiX=Average","Skip=True","Sort=True")</f>
        <v>13.530246238030095</v>
      </c>
    </row>
    <row r="4059" spans="16:21" x14ac:dyDescent="0.25">
      <c r="P4059" s="10">
        <v>40415</v>
      </c>
      <c r="Q4059">
        <v>23.684750000000001</v>
      </c>
      <c r="S4059" s="42">
        <f t="shared" ca="1" si="69"/>
        <v>50079</v>
      </c>
      <c r="T4059" s="43">
        <f ca="1">_xll.BInterpol('Base CDI'!$H$4:$H$28,'Base CDI'!$J$4:$J$29,S4059,"Cubic","Extrapolate=Linear","MultiX=Average","Skip=True","Sort=True")</f>
        <v>13.512101231190151</v>
      </c>
      <c r="U4059" s="43">
        <f ca="1">_xll.BInterpol('Base CDI'!$H$4:$H$28,'Base CDI'!$I$4:$I$29,S4059,"Cubic","Extrapolate=Linear","MultiX=Average","Skip=True","Sort=True")</f>
        <v>13.530253077975376</v>
      </c>
    </row>
    <row r="4060" spans="16:21" x14ac:dyDescent="0.25">
      <c r="P4060" s="10">
        <v>40416</v>
      </c>
      <c r="Q4060">
        <v>23.69425</v>
      </c>
      <c r="S4060" s="42">
        <f t="shared" ca="1" si="69"/>
        <v>50080</v>
      </c>
      <c r="T4060" s="43">
        <f ca="1">_xll.BInterpol('Base CDI'!$H$4:$H$28,'Base CDI'!$J$4:$J$29,S4060,"Cubic","Extrapolate=Linear","MultiX=Average","Skip=True","Sort=True")</f>
        <v>13.512103967168263</v>
      </c>
      <c r="U4060" s="43">
        <f ca="1">_xll.BInterpol('Base CDI'!$H$4:$H$28,'Base CDI'!$I$4:$I$29,S4060,"Cubic","Extrapolate=Linear","MultiX=Average","Skip=True","Sort=True")</f>
        <v>13.530259917920656</v>
      </c>
    </row>
    <row r="4061" spans="16:21" x14ac:dyDescent="0.25">
      <c r="P4061" s="10">
        <v>40417</v>
      </c>
      <c r="Q4061">
        <v>23.703749999999999</v>
      </c>
      <c r="S4061" s="42">
        <f t="shared" ca="1" si="69"/>
        <v>50081</v>
      </c>
      <c r="T4061" s="43">
        <f ca="1">_xll.BInterpol('Base CDI'!$H$4:$H$28,'Base CDI'!$J$4:$J$29,S4061,"Cubic","Extrapolate=Linear","MultiX=Average","Skip=True","Sort=True")</f>
        <v>13.512106703146376</v>
      </c>
      <c r="U4061" s="43">
        <f ca="1">_xll.BInterpol('Base CDI'!$H$4:$H$28,'Base CDI'!$I$4:$I$29,S4061,"Cubic","Extrapolate=Linear","MultiX=Average","Skip=True","Sort=True")</f>
        <v>13.530266757865936</v>
      </c>
    </row>
    <row r="4062" spans="16:21" x14ac:dyDescent="0.25">
      <c r="P4062" s="10">
        <v>40420</v>
      </c>
      <c r="Q4062">
        <v>23.713259999999998</v>
      </c>
      <c r="S4062" s="42">
        <f t="shared" ca="1" si="69"/>
        <v>50082</v>
      </c>
      <c r="T4062" s="43">
        <f ca="1">_xll.BInterpol('Base CDI'!$H$4:$H$28,'Base CDI'!$J$4:$J$29,S4062,"Cubic","Extrapolate=Linear","MultiX=Average","Skip=True","Sort=True")</f>
        <v>13.512109439124487</v>
      </c>
      <c r="U4062" s="43">
        <f ca="1">_xll.BInterpol('Base CDI'!$H$4:$H$28,'Base CDI'!$I$4:$I$29,S4062,"Cubic","Extrapolate=Linear","MultiX=Average","Skip=True","Sort=True")</f>
        <v>13.530273597811217</v>
      </c>
    </row>
    <row r="4063" spans="16:21" x14ac:dyDescent="0.25">
      <c r="P4063" s="10">
        <v>40421</v>
      </c>
      <c r="Q4063">
        <v>23.722760000000001</v>
      </c>
      <c r="S4063" s="42">
        <f t="shared" ca="1" si="69"/>
        <v>50083</v>
      </c>
      <c r="T4063" s="43">
        <f ca="1">_xll.BInterpol('Base CDI'!$H$4:$H$28,'Base CDI'!$J$4:$J$29,S4063,"Cubic","Extrapolate=Linear","MultiX=Average","Skip=True","Sort=True")</f>
        <v>13.512112175102599</v>
      </c>
      <c r="U4063" s="43">
        <f ca="1">_xll.BInterpol('Base CDI'!$H$4:$H$28,'Base CDI'!$I$4:$I$29,S4063,"Cubic","Extrapolate=Linear","MultiX=Average","Skip=True","Sort=True")</f>
        <v>13.530280437756497</v>
      </c>
    </row>
    <row r="4064" spans="16:21" x14ac:dyDescent="0.25">
      <c r="P4064" s="10">
        <v>40422</v>
      </c>
      <c r="Q4064">
        <v>23.73227</v>
      </c>
      <c r="S4064" s="42">
        <f t="shared" ca="1" si="69"/>
        <v>50084</v>
      </c>
      <c r="T4064" s="43">
        <f ca="1">_xll.BInterpol('Base CDI'!$H$4:$H$28,'Base CDI'!$J$4:$J$29,S4064,"Cubic","Extrapolate=Linear","MultiX=Average","Skip=True","Sort=True")</f>
        <v>13.512114911080712</v>
      </c>
      <c r="U4064" s="43">
        <f ca="1">_xll.BInterpol('Base CDI'!$H$4:$H$28,'Base CDI'!$I$4:$I$29,S4064,"Cubic","Extrapolate=Linear","MultiX=Average","Skip=True","Sort=True")</f>
        <v>13.530287277701778</v>
      </c>
    </row>
    <row r="4065" spans="16:21" x14ac:dyDescent="0.25">
      <c r="P4065" s="10">
        <v>40423</v>
      </c>
      <c r="Q4065">
        <v>23.741779999999999</v>
      </c>
      <c r="S4065" s="42">
        <f t="shared" ca="1" si="69"/>
        <v>50085</v>
      </c>
      <c r="T4065" s="43">
        <f ca="1">_xll.BInterpol('Base CDI'!$H$4:$H$28,'Base CDI'!$J$4:$J$29,S4065,"Cubic","Extrapolate=Linear","MultiX=Average","Skip=True","Sort=True")</f>
        <v>13.512117647058824</v>
      </c>
      <c r="U4065" s="43">
        <f ca="1">_xll.BInterpol('Base CDI'!$H$4:$H$28,'Base CDI'!$I$4:$I$29,S4065,"Cubic","Extrapolate=Linear","MultiX=Average","Skip=True","Sort=True")</f>
        <v>13.530294117647058</v>
      </c>
    </row>
    <row r="4066" spans="16:21" x14ac:dyDescent="0.25">
      <c r="P4066" s="10">
        <v>40424</v>
      </c>
      <c r="Q4066">
        <v>23.751300000000001</v>
      </c>
      <c r="S4066" s="42">
        <f t="shared" ca="1" si="69"/>
        <v>50086</v>
      </c>
      <c r="T4066" s="43">
        <f ca="1">_xll.BInterpol('Base CDI'!$H$4:$H$28,'Base CDI'!$J$4:$J$29,S4066,"Cubic","Extrapolate=Linear","MultiX=Average","Skip=True","Sort=True")</f>
        <v>13.512120383036937</v>
      </c>
      <c r="U4066" s="43">
        <f ca="1">_xll.BInterpol('Base CDI'!$H$4:$H$28,'Base CDI'!$I$4:$I$29,S4066,"Cubic","Extrapolate=Linear","MultiX=Average","Skip=True","Sort=True")</f>
        <v>13.530300957592338</v>
      </c>
    </row>
    <row r="4067" spans="16:21" x14ac:dyDescent="0.25">
      <c r="P4067" s="10">
        <v>40427</v>
      </c>
      <c r="Q4067">
        <v>23.760819999999999</v>
      </c>
      <c r="S4067" s="42">
        <f t="shared" ca="1" si="69"/>
        <v>50087</v>
      </c>
      <c r="T4067" s="43">
        <f ca="1">_xll.BInterpol('Base CDI'!$H$4:$H$28,'Base CDI'!$J$4:$J$29,S4067,"Cubic","Extrapolate=Linear","MultiX=Average","Skip=True","Sort=True")</f>
        <v>13.512123119015049</v>
      </c>
      <c r="U4067" s="43">
        <f ca="1">_xll.BInterpol('Base CDI'!$H$4:$H$28,'Base CDI'!$I$4:$I$29,S4067,"Cubic","Extrapolate=Linear","MultiX=Average","Skip=True","Sort=True")</f>
        <v>13.530307797537619</v>
      </c>
    </row>
    <row r="4068" spans="16:21" x14ac:dyDescent="0.25">
      <c r="P4068" s="10">
        <v>40429</v>
      </c>
      <c r="Q4068">
        <v>23.770330000000001</v>
      </c>
      <c r="S4068" s="42">
        <f t="shared" ca="1" si="69"/>
        <v>50088</v>
      </c>
      <c r="T4068" s="43">
        <f ca="1">_xll.BInterpol('Base CDI'!$H$4:$H$28,'Base CDI'!$J$4:$J$29,S4068,"Cubic","Extrapolate=Linear","MultiX=Average","Skip=True","Sort=True")</f>
        <v>13.51212585499316</v>
      </c>
      <c r="U4068" s="43">
        <f ca="1">_xll.BInterpol('Base CDI'!$H$4:$H$28,'Base CDI'!$I$4:$I$29,S4068,"Cubic","Extrapolate=Linear","MultiX=Average","Skip=True","Sort=True")</f>
        <v>13.530314637482899</v>
      </c>
    </row>
    <row r="4069" spans="16:21" x14ac:dyDescent="0.25">
      <c r="P4069" s="10">
        <v>40430</v>
      </c>
      <c r="Q4069">
        <v>23.77985</v>
      </c>
      <c r="S4069" s="42">
        <f t="shared" ca="1" si="69"/>
        <v>50089</v>
      </c>
      <c r="T4069" s="43">
        <f ca="1">_xll.BInterpol('Base CDI'!$H$4:$H$28,'Base CDI'!$J$4:$J$29,S4069,"Cubic","Extrapolate=Linear","MultiX=Average","Skip=True","Sort=True")</f>
        <v>13.512128590971273</v>
      </c>
      <c r="U4069" s="43">
        <f ca="1">_xll.BInterpol('Base CDI'!$H$4:$H$28,'Base CDI'!$I$4:$I$29,S4069,"Cubic","Extrapolate=Linear","MultiX=Average","Skip=True","Sort=True")</f>
        <v>13.530321477428179</v>
      </c>
    </row>
    <row r="4070" spans="16:21" x14ac:dyDescent="0.25">
      <c r="P4070" s="10">
        <v>40431</v>
      </c>
      <c r="Q4070">
        <v>23.789390000000001</v>
      </c>
      <c r="S4070" s="42">
        <f t="shared" ca="1" si="69"/>
        <v>50090</v>
      </c>
      <c r="T4070" s="43">
        <f ca="1">_xll.BInterpol('Base CDI'!$H$4:$H$28,'Base CDI'!$J$4:$J$29,S4070,"Cubic","Extrapolate=Linear","MultiX=Average","Skip=True","Sort=True")</f>
        <v>13.512131326949385</v>
      </c>
      <c r="U4070" s="43">
        <f ca="1">_xll.BInterpol('Base CDI'!$H$4:$H$28,'Base CDI'!$I$4:$I$29,S4070,"Cubic","Extrapolate=Linear","MultiX=Average","Skip=True","Sort=True")</f>
        <v>13.53032831737346</v>
      </c>
    </row>
    <row r="4071" spans="16:21" x14ac:dyDescent="0.25">
      <c r="P4071" s="10">
        <v>40434</v>
      </c>
      <c r="Q4071">
        <v>23.798929999999999</v>
      </c>
      <c r="S4071" s="42">
        <f t="shared" ca="1" si="69"/>
        <v>50091</v>
      </c>
      <c r="T4071" s="43">
        <f ca="1">_xll.BInterpol('Base CDI'!$H$4:$H$28,'Base CDI'!$J$4:$J$29,S4071,"Cubic","Extrapolate=Linear","MultiX=Average","Skip=True","Sort=True")</f>
        <v>13.512134062927498</v>
      </c>
      <c r="U4071" s="43">
        <f ca="1">_xll.BInterpol('Base CDI'!$H$4:$H$28,'Base CDI'!$I$4:$I$29,S4071,"Cubic","Extrapolate=Linear","MultiX=Average","Skip=True","Sort=True")</f>
        <v>13.53033515731874</v>
      </c>
    </row>
    <row r="4072" spans="16:21" x14ac:dyDescent="0.25">
      <c r="P4072" s="10">
        <v>40435</v>
      </c>
      <c r="Q4072">
        <v>23.80846</v>
      </c>
      <c r="S4072" s="42">
        <f t="shared" ca="1" si="69"/>
        <v>50092</v>
      </c>
      <c r="T4072" s="43">
        <f ca="1">_xll.BInterpol('Base CDI'!$H$4:$H$28,'Base CDI'!$J$4:$J$29,S4072,"Cubic","Extrapolate=Linear","MultiX=Average","Skip=True","Sort=True")</f>
        <v>13.51213679890561</v>
      </c>
      <c r="U4072" s="43">
        <f ca="1">_xll.BInterpol('Base CDI'!$H$4:$H$28,'Base CDI'!$I$4:$I$29,S4072,"Cubic","Extrapolate=Linear","MultiX=Average","Skip=True","Sort=True")</f>
        <v>13.530341997264021</v>
      </c>
    </row>
    <row r="4073" spans="16:21" x14ac:dyDescent="0.25">
      <c r="P4073" s="10">
        <v>40436</v>
      </c>
      <c r="Q4073">
        <v>23.818000000000001</v>
      </c>
      <c r="S4073" s="42">
        <f t="shared" ca="1" si="69"/>
        <v>50093</v>
      </c>
      <c r="T4073" s="43">
        <f ca="1">_xll.BInterpol('Base CDI'!$H$4:$H$28,'Base CDI'!$J$4:$J$29,S4073,"Cubic","Extrapolate=Linear","MultiX=Average","Skip=True","Sort=True")</f>
        <v>13.512139534883721</v>
      </c>
      <c r="U4073" s="43">
        <f ca="1">_xll.BInterpol('Base CDI'!$H$4:$H$28,'Base CDI'!$I$4:$I$29,S4073,"Cubic","Extrapolate=Linear","MultiX=Average","Skip=True","Sort=True")</f>
        <v>13.530348837209301</v>
      </c>
    </row>
    <row r="4074" spans="16:21" x14ac:dyDescent="0.25">
      <c r="P4074" s="10">
        <v>40437</v>
      </c>
      <c r="Q4074">
        <v>23.82751</v>
      </c>
      <c r="S4074" s="42">
        <f t="shared" ca="1" si="69"/>
        <v>50094</v>
      </c>
      <c r="T4074" s="43">
        <f ca="1">_xll.BInterpol('Base CDI'!$H$4:$H$28,'Base CDI'!$J$4:$J$29,S4074,"Cubic","Extrapolate=Linear","MultiX=Average","Skip=True","Sort=True")</f>
        <v>13.512142270861833</v>
      </c>
      <c r="U4074" s="43">
        <f ca="1">_xll.BInterpol('Base CDI'!$H$4:$H$28,'Base CDI'!$I$4:$I$29,S4074,"Cubic","Extrapolate=Linear","MultiX=Average","Skip=True","Sort=True")</f>
        <v>13.530355677154581</v>
      </c>
    </row>
    <row r="4075" spans="16:21" x14ac:dyDescent="0.25">
      <c r="P4075" s="10">
        <v>40438</v>
      </c>
      <c r="Q4075">
        <v>23.837039999999998</v>
      </c>
      <c r="S4075" s="42">
        <f t="shared" ca="1" si="69"/>
        <v>50095</v>
      </c>
      <c r="T4075" s="43">
        <f ca="1">_xll.BInterpol('Base CDI'!$H$4:$H$28,'Base CDI'!$J$4:$J$29,S4075,"Cubic","Extrapolate=Linear","MultiX=Average","Skip=True","Sort=True")</f>
        <v>13.512145006839946</v>
      </c>
      <c r="U4075" s="43">
        <f ca="1">_xll.BInterpol('Base CDI'!$H$4:$H$28,'Base CDI'!$I$4:$I$29,S4075,"Cubic","Extrapolate=Linear","MultiX=Average","Skip=True","Sort=True")</f>
        <v>13.530362517099862</v>
      </c>
    </row>
    <row r="4076" spans="16:21" x14ac:dyDescent="0.25">
      <c r="P4076" s="10">
        <v>40441</v>
      </c>
      <c r="Q4076">
        <v>23.846589999999999</v>
      </c>
      <c r="S4076" s="42">
        <f t="shared" ca="1" si="69"/>
        <v>50096</v>
      </c>
      <c r="T4076" s="43">
        <f ca="1">_xll.BInterpol('Base CDI'!$H$4:$H$28,'Base CDI'!$J$4:$J$29,S4076,"Cubic","Extrapolate=Linear","MultiX=Average","Skip=True","Sort=True")</f>
        <v>13.512147742818058</v>
      </c>
      <c r="U4076" s="43">
        <f ca="1">_xll.BInterpol('Base CDI'!$H$4:$H$28,'Base CDI'!$I$4:$I$29,S4076,"Cubic","Extrapolate=Linear","MultiX=Average","Skip=True","Sort=True")</f>
        <v>13.530369357045142</v>
      </c>
    </row>
    <row r="4077" spans="16:21" x14ac:dyDescent="0.25">
      <c r="P4077" s="10">
        <v>40442</v>
      </c>
      <c r="Q4077">
        <v>23.85614</v>
      </c>
      <c r="S4077" s="42">
        <f t="shared" ca="1" si="69"/>
        <v>50097</v>
      </c>
      <c r="T4077" s="43">
        <f ca="1">_xll.BInterpol('Base CDI'!$H$4:$H$28,'Base CDI'!$J$4:$J$29,S4077,"Cubic","Extrapolate=Linear","MultiX=Average","Skip=True","Sort=True")</f>
        <v>13.512150478796171</v>
      </c>
      <c r="U4077" s="43">
        <f ca="1">_xll.BInterpol('Base CDI'!$H$4:$H$28,'Base CDI'!$I$4:$I$29,S4077,"Cubic","Extrapolate=Linear","MultiX=Average","Skip=True","Sort=True")</f>
        <v>13.530376196990423</v>
      </c>
    </row>
    <row r="4078" spans="16:21" x14ac:dyDescent="0.25">
      <c r="P4078" s="10">
        <v>40443</v>
      </c>
      <c r="Q4078">
        <v>23.8657</v>
      </c>
      <c r="S4078" s="42">
        <f t="shared" ca="1" si="69"/>
        <v>50098</v>
      </c>
      <c r="T4078" s="43">
        <f ca="1">_xll.BInterpol('Base CDI'!$H$4:$H$28,'Base CDI'!$J$4:$J$29,S4078,"Cubic","Extrapolate=Linear","MultiX=Average","Skip=True","Sort=True")</f>
        <v>13.512153214774282</v>
      </c>
      <c r="U4078" s="43">
        <f ca="1">_xll.BInterpol('Base CDI'!$H$4:$H$28,'Base CDI'!$I$4:$I$29,S4078,"Cubic","Extrapolate=Linear","MultiX=Average","Skip=True","Sort=True")</f>
        <v>13.530383036935703</v>
      </c>
    </row>
    <row r="4079" spans="16:21" x14ac:dyDescent="0.25">
      <c r="P4079" s="10">
        <v>40444</v>
      </c>
      <c r="Q4079">
        <v>23.875260000000001</v>
      </c>
      <c r="S4079" s="42">
        <f t="shared" ca="1" si="69"/>
        <v>50099</v>
      </c>
      <c r="T4079" s="43">
        <f ca="1">_xll.BInterpol('Base CDI'!$H$4:$H$28,'Base CDI'!$J$4:$J$29,S4079,"Cubic","Extrapolate=Linear","MultiX=Average","Skip=True","Sort=True")</f>
        <v>13.512155950752394</v>
      </c>
      <c r="U4079" s="43">
        <f ca="1">_xll.BInterpol('Base CDI'!$H$4:$H$28,'Base CDI'!$I$4:$I$29,S4079,"Cubic","Extrapolate=Linear","MultiX=Average","Skip=True","Sort=True")</f>
        <v>13.530389876880983</v>
      </c>
    </row>
    <row r="4080" spans="16:21" x14ac:dyDescent="0.25">
      <c r="P4080" s="10">
        <v>40445</v>
      </c>
      <c r="Q4080">
        <v>23.884830000000001</v>
      </c>
      <c r="S4080" s="42">
        <f t="shared" ca="1" si="69"/>
        <v>50100</v>
      </c>
      <c r="T4080" s="43">
        <f ca="1">_xll.BInterpol('Base CDI'!$H$4:$H$28,'Base CDI'!$J$4:$J$29,S4080,"Cubic","Extrapolate=Linear","MultiX=Average","Skip=True","Sort=True")</f>
        <v>13.512158686730507</v>
      </c>
      <c r="U4080" s="43">
        <f ca="1">_xll.BInterpol('Base CDI'!$H$4:$H$28,'Base CDI'!$I$4:$I$29,S4080,"Cubic","Extrapolate=Linear","MultiX=Average","Skip=True","Sort=True")</f>
        <v>13.530396716826266</v>
      </c>
    </row>
    <row r="4081" spans="16:21" x14ac:dyDescent="0.25">
      <c r="P4081" s="10">
        <v>40448</v>
      </c>
      <c r="Q4081">
        <v>23.894410000000001</v>
      </c>
      <c r="S4081" s="42">
        <f t="shared" ca="1" si="69"/>
        <v>50101</v>
      </c>
      <c r="T4081" s="43">
        <f ca="1">_xll.BInterpol('Base CDI'!$H$4:$H$28,'Base CDI'!$J$4:$J$29,S4081,"Cubic","Extrapolate=Linear","MultiX=Average","Skip=True","Sort=True")</f>
        <v>13.512161422708619</v>
      </c>
      <c r="U4081" s="43">
        <f ca="1">_xll.BInterpol('Base CDI'!$H$4:$H$28,'Base CDI'!$I$4:$I$29,S4081,"Cubic","Extrapolate=Linear","MultiX=Average","Skip=True","Sort=True")</f>
        <v>13.530403556771546</v>
      </c>
    </row>
    <row r="4082" spans="16:21" x14ac:dyDescent="0.25">
      <c r="P4082" s="10">
        <v>40449</v>
      </c>
      <c r="Q4082">
        <v>23.90399</v>
      </c>
      <c r="S4082" s="42">
        <f t="shared" ca="1" si="69"/>
        <v>50102</v>
      </c>
      <c r="T4082" s="43">
        <f ca="1">_xll.BInterpol('Base CDI'!$H$4:$H$28,'Base CDI'!$J$4:$J$29,S4082,"Cubic","Extrapolate=Linear","MultiX=Average","Skip=True","Sort=True")</f>
        <v>13.512164158686732</v>
      </c>
      <c r="U4082" s="43">
        <f ca="1">_xll.BInterpol('Base CDI'!$H$4:$H$28,'Base CDI'!$I$4:$I$29,S4082,"Cubic","Extrapolate=Linear","MultiX=Average","Skip=True","Sort=True")</f>
        <v>13.530410396716826</v>
      </c>
    </row>
    <row r="4083" spans="16:21" x14ac:dyDescent="0.25">
      <c r="P4083" s="10">
        <v>40450</v>
      </c>
      <c r="Q4083">
        <v>23.91356</v>
      </c>
      <c r="S4083" s="42">
        <f t="shared" ca="1" si="69"/>
        <v>50103</v>
      </c>
      <c r="T4083" s="43">
        <f ca="1">_xll.BInterpol('Base CDI'!$H$4:$H$28,'Base CDI'!$J$4:$J$29,S4083,"Cubic","Extrapolate=Linear","MultiX=Average","Skip=True","Sort=True")</f>
        <v>13.512166894664842</v>
      </c>
      <c r="U4083" s="43">
        <f ca="1">_xll.BInterpol('Base CDI'!$H$4:$H$28,'Base CDI'!$I$4:$I$29,S4083,"Cubic","Extrapolate=Linear","MultiX=Average","Skip=True","Sort=True")</f>
        <v>13.530417236662107</v>
      </c>
    </row>
    <row r="4084" spans="16:21" x14ac:dyDescent="0.25">
      <c r="P4084" s="10">
        <v>40451</v>
      </c>
      <c r="Q4084">
        <v>23.92313</v>
      </c>
      <c r="S4084" s="42">
        <f t="shared" ca="1" si="69"/>
        <v>50104</v>
      </c>
      <c r="T4084" s="43">
        <f ca="1">_xll.BInterpol('Base CDI'!$H$4:$H$28,'Base CDI'!$J$4:$J$29,S4084,"Cubic","Extrapolate=Linear","MultiX=Average","Skip=True","Sort=True")</f>
        <v>13.512169630642955</v>
      </c>
      <c r="U4084" s="43">
        <f ca="1">_xll.BInterpol('Base CDI'!$H$4:$H$28,'Base CDI'!$I$4:$I$29,S4084,"Cubic","Extrapolate=Linear","MultiX=Average","Skip=True","Sort=True")</f>
        <v>13.530424076607387</v>
      </c>
    </row>
    <row r="4085" spans="16:21" x14ac:dyDescent="0.25">
      <c r="P4085" s="10">
        <v>40452</v>
      </c>
      <c r="Q4085">
        <v>23.932700000000001</v>
      </c>
      <c r="S4085" s="42">
        <f t="shared" ca="1" si="69"/>
        <v>50105</v>
      </c>
      <c r="T4085" s="43">
        <f ca="1">_xll.BInterpol('Base CDI'!$H$4:$H$28,'Base CDI'!$J$4:$J$29,S4085,"Cubic","Extrapolate=Linear","MultiX=Average","Skip=True","Sort=True")</f>
        <v>13.512172366621067</v>
      </c>
      <c r="U4085" s="43">
        <f ca="1">_xll.BInterpol('Base CDI'!$H$4:$H$28,'Base CDI'!$I$4:$I$29,S4085,"Cubic","Extrapolate=Linear","MultiX=Average","Skip=True","Sort=True")</f>
        <v>13.530430916552667</v>
      </c>
    </row>
    <row r="4086" spans="16:21" x14ac:dyDescent="0.25">
      <c r="P4086" s="10">
        <v>40455</v>
      </c>
      <c r="Q4086">
        <v>23.942309999999999</v>
      </c>
      <c r="S4086" s="42">
        <f t="shared" ca="1" si="69"/>
        <v>50106</v>
      </c>
      <c r="T4086" s="43">
        <f ca="1">_xll.BInterpol('Base CDI'!$H$4:$H$28,'Base CDI'!$J$4:$J$29,S4086,"Cubic","Extrapolate=Linear","MultiX=Average","Skip=True","Sort=True")</f>
        <v>13.51217510259918</v>
      </c>
      <c r="U4086" s="43">
        <f ca="1">_xll.BInterpol('Base CDI'!$H$4:$H$28,'Base CDI'!$I$4:$I$29,S4086,"Cubic","Extrapolate=Linear","MultiX=Average","Skip=True","Sort=True")</f>
        <v>13.530437756497948</v>
      </c>
    </row>
    <row r="4087" spans="16:21" x14ac:dyDescent="0.25">
      <c r="P4087" s="10">
        <v>40456</v>
      </c>
      <c r="Q4087">
        <v>23.951910000000002</v>
      </c>
      <c r="S4087" s="42">
        <f t="shared" ca="1" si="69"/>
        <v>50107</v>
      </c>
      <c r="T4087" s="43">
        <f ca="1">_xll.BInterpol('Base CDI'!$H$4:$H$28,'Base CDI'!$J$4:$J$29,S4087,"Cubic","Extrapolate=Linear","MultiX=Average","Skip=True","Sort=True")</f>
        <v>13.512177838577292</v>
      </c>
      <c r="U4087" s="43">
        <f ca="1">_xll.BInterpol('Base CDI'!$H$4:$H$28,'Base CDI'!$I$4:$I$29,S4087,"Cubic","Extrapolate=Linear","MultiX=Average","Skip=True","Sort=True")</f>
        <v>13.530444596443228</v>
      </c>
    </row>
    <row r="4088" spans="16:21" x14ac:dyDescent="0.25">
      <c r="P4088" s="10">
        <v>40457</v>
      </c>
      <c r="Q4088">
        <v>23.96153</v>
      </c>
      <c r="S4088" s="42">
        <f t="shared" ca="1" si="69"/>
        <v>50108</v>
      </c>
      <c r="T4088" s="43">
        <f ca="1">_xll.BInterpol('Base CDI'!$H$4:$H$28,'Base CDI'!$J$4:$J$29,S4088,"Cubic","Extrapolate=Linear","MultiX=Average","Skip=True","Sort=True")</f>
        <v>13.512180574555405</v>
      </c>
      <c r="U4088" s="43">
        <f ca="1">_xll.BInterpol('Base CDI'!$H$4:$H$28,'Base CDI'!$I$4:$I$29,S4088,"Cubic","Extrapolate=Linear","MultiX=Average","Skip=True","Sort=True")</f>
        <v>13.530451436388509</v>
      </c>
    </row>
    <row r="4089" spans="16:21" x14ac:dyDescent="0.25">
      <c r="P4089" s="10">
        <v>40458</v>
      </c>
      <c r="Q4089">
        <v>23.971139999999998</v>
      </c>
      <c r="S4089" s="42">
        <f t="shared" ca="1" si="69"/>
        <v>50109</v>
      </c>
      <c r="T4089" s="43">
        <f ca="1">_xll.BInterpol('Base CDI'!$H$4:$H$28,'Base CDI'!$J$4:$J$29,S4089,"Cubic","Extrapolate=Linear","MultiX=Average","Skip=True","Sort=True")</f>
        <v>13.512183310533516</v>
      </c>
      <c r="U4089" s="43">
        <f ca="1">_xll.BInterpol('Base CDI'!$H$4:$H$28,'Base CDI'!$I$4:$I$29,S4089,"Cubic","Extrapolate=Linear","MultiX=Average","Skip=True","Sort=True")</f>
        <v>13.530458276333789</v>
      </c>
    </row>
    <row r="4090" spans="16:21" x14ac:dyDescent="0.25">
      <c r="P4090" s="10">
        <v>40459</v>
      </c>
      <c r="Q4090">
        <v>23.98076</v>
      </c>
      <c r="S4090" s="42">
        <f t="shared" ca="1" si="69"/>
        <v>50110</v>
      </c>
      <c r="T4090" s="43">
        <f ca="1">_xll.BInterpol('Base CDI'!$H$4:$H$28,'Base CDI'!$J$4:$J$29,S4090,"Cubic","Extrapolate=Linear","MultiX=Average","Skip=True","Sort=True")</f>
        <v>13.512186046511628</v>
      </c>
      <c r="U4090" s="43">
        <f ca="1">_xll.BInterpol('Base CDI'!$H$4:$H$28,'Base CDI'!$I$4:$I$29,S4090,"Cubic","Extrapolate=Linear","MultiX=Average","Skip=True","Sort=True")</f>
        <v>13.530465116279069</v>
      </c>
    </row>
    <row r="4091" spans="16:21" x14ac:dyDescent="0.25">
      <c r="P4091" s="10">
        <v>40462</v>
      </c>
      <c r="Q4091">
        <v>23.990390000000001</v>
      </c>
      <c r="S4091" s="42">
        <f t="shared" ca="1" si="69"/>
        <v>50111</v>
      </c>
      <c r="T4091" s="43">
        <f ca="1">_xll.BInterpol('Base CDI'!$H$4:$H$28,'Base CDI'!$J$4:$J$29,S4091,"Cubic","Extrapolate=Linear","MultiX=Average","Skip=True","Sort=True")</f>
        <v>13.512188782489741</v>
      </c>
      <c r="U4091" s="43">
        <f ca="1">_xll.BInterpol('Base CDI'!$H$4:$H$28,'Base CDI'!$I$4:$I$29,S4091,"Cubic","Extrapolate=Linear","MultiX=Average","Skip=True","Sort=True")</f>
        <v>13.53047195622435</v>
      </c>
    </row>
    <row r="4092" spans="16:21" x14ac:dyDescent="0.25">
      <c r="P4092" s="10">
        <v>40464</v>
      </c>
      <c r="Q4092">
        <v>24.000019999999999</v>
      </c>
      <c r="S4092" s="42">
        <f t="shared" ca="1" si="69"/>
        <v>50112</v>
      </c>
      <c r="T4092" s="43">
        <f ca="1">_xll.BInterpol('Base CDI'!$H$4:$H$28,'Base CDI'!$J$4:$J$29,S4092,"Cubic","Extrapolate=Linear","MultiX=Average","Skip=True","Sort=True")</f>
        <v>13.512191518467853</v>
      </c>
      <c r="U4092" s="43">
        <f ca="1">_xll.BInterpol('Base CDI'!$H$4:$H$28,'Base CDI'!$I$4:$I$29,S4092,"Cubic","Extrapolate=Linear","MultiX=Average","Skip=True","Sort=True")</f>
        <v>13.53047879616963</v>
      </c>
    </row>
    <row r="4093" spans="16:21" x14ac:dyDescent="0.25">
      <c r="P4093" s="10">
        <v>40465</v>
      </c>
      <c r="Q4093">
        <v>24.009650000000001</v>
      </c>
      <c r="S4093" s="42">
        <f t="shared" ca="1" si="69"/>
        <v>50113</v>
      </c>
      <c r="T4093" s="43">
        <f ca="1">_xll.BInterpol('Base CDI'!$H$4:$H$28,'Base CDI'!$J$4:$J$29,S4093,"Cubic","Extrapolate=Linear","MultiX=Average","Skip=True","Sort=True")</f>
        <v>13.512194254445966</v>
      </c>
      <c r="U4093" s="43">
        <f ca="1">_xll.BInterpol('Base CDI'!$H$4:$H$28,'Base CDI'!$I$4:$I$29,S4093,"Cubic","Extrapolate=Linear","MultiX=Average","Skip=True","Sort=True")</f>
        <v>13.530485636114911</v>
      </c>
    </row>
    <row r="4094" spans="16:21" x14ac:dyDescent="0.25">
      <c r="P4094" s="10">
        <v>40466</v>
      </c>
      <c r="Q4094">
        <v>24.019269999999999</v>
      </c>
      <c r="S4094" s="42">
        <f t="shared" ca="1" si="69"/>
        <v>50114</v>
      </c>
      <c r="T4094" s="43">
        <f ca="1">_xll.BInterpol('Base CDI'!$H$4:$H$28,'Base CDI'!$J$4:$J$29,S4094,"Cubic","Extrapolate=Linear","MultiX=Average","Skip=True","Sort=True")</f>
        <v>13.512196990424076</v>
      </c>
      <c r="U4094" s="43">
        <f ca="1">_xll.BInterpol('Base CDI'!$H$4:$H$28,'Base CDI'!$I$4:$I$29,S4094,"Cubic","Extrapolate=Linear","MultiX=Average","Skip=True","Sort=True")</f>
        <v>13.530492476060191</v>
      </c>
    </row>
    <row r="4095" spans="16:21" x14ac:dyDescent="0.25">
      <c r="P4095" s="10">
        <v>40469</v>
      </c>
      <c r="Q4095">
        <v>24.02891</v>
      </c>
      <c r="S4095" s="42">
        <f t="shared" ca="1" si="69"/>
        <v>50115</v>
      </c>
      <c r="T4095" s="43">
        <f ca="1">_xll.BInterpol('Base CDI'!$H$4:$H$28,'Base CDI'!$J$4:$J$29,S4095,"Cubic","Extrapolate=Linear","MultiX=Average","Skip=True","Sort=True")</f>
        <v>13.512199726402189</v>
      </c>
      <c r="U4095" s="43">
        <f ca="1">_xll.BInterpol('Base CDI'!$H$4:$H$28,'Base CDI'!$I$4:$I$29,S4095,"Cubic","Extrapolate=Linear","MultiX=Average","Skip=True","Sort=True")</f>
        <v>13.530499316005471</v>
      </c>
    </row>
    <row r="4096" spans="16:21" x14ac:dyDescent="0.25">
      <c r="P4096" s="10">
        <v>40470</v>
      </c>
      <c r="Q4096">
        <v>24.03856</v>
      </c>
      <c r="S4096" s="42">
        <f t="shared" ca="1" si="69"/>
        <v>50116</v>
      </c>
      <c r="T4096" s="43">
        <f ca="1">_xll.BInterpol('Base CDI'!$H$4:$H$28,'Base CDI'!$J$4:$J$29,S4096,"Cubic","Extrapolate=Linear","MultiX=Average","Skip=True","Sort=True")</f>
        <v>13.512202462380301</v>
      </c>
      <c r="U4096" s="43">
        <f ca="1">_xll.BInterpol('Base CDI'!$H$4:$H$28,'Base CDI'!$I$4:$I$29,S4096,"Cubic","Extrapolate=Linear","MultiX=Average","Skip=True","Sort=True")</f>
        <v>13.530506155950752</v>
      </c>
    </row>
    <row r="4097" spans="16:21" x14ac:dyDescent="0.25">
      <c r="P4097" s="10">
        <v>40471</v>
      </c>
      <c r="Q4097">
        <v>24.048200000000001</v>
      </c>
      <c r="S4097" s="42">
        <f t="shared" ca="1" si="69"/>
        <v>50117</v>
      </c>
      <c r="T4097" s="43">
        <f ca="1">_xll.BInterpol('Base CDI'!$H$4:$H$28,'Base CDI'!$J$4:$J$29,S4097,"Cubic","Extrapolate=Linear","MultiX=Average","Skip=True","Sort=True")</f>
        <v>13.512205198358414</v>
      </c>
      <c r="U4097" s="43">
        <f ca="1">_xll.BInterpol('Base CDI'!$H$4:$H$28,'Base CDI'!$I$4:$I$29,S4097,"Cubic","Extrapolate=Linear","MultiX=Average","Skip=True","Sort=True")</f>
        <v>13.530512995896032</v>
      </c>
    </row>
    <row r="4098" spans="16:21" x14ac:dyDescent="0.25">
      <c r="P4098" s="10">
        <v>40472</v>
      </c>
      <c r="Q4098">
        <v>24.057849999999998</v>
      </c>
      <c r="S4098" s="42">
        <f t="shared" ca="1" si="69"/>
        <v>50118</v>
      </c>
      <c r="T4098" s="43">
        <f ca="1">_xll.BInterpol('Base CDI'!$H$4:$H$28,'Base CDI'!$J$4:$J$29,S4098,"Cubic","Extrapolate=Linear","MultiX=Average","Skip=True","Sort=True")</f>
        <v>13.512207934336526</v>
      </c>
      <c r="U4098" s="43">
        <f ca="1">_xll.BInterpol('Base CDI'!$H$4:$H$28,'Base CDI'!$I$4:$I$29,S4098,"Cubic","Extrapolate=Linear","MultiX=Average","Skip=True","Sort=True")</f>
        <v>13.530519835841313</v>
      </c>
    </row>
    <row r="4099" spans="16:21" x14ac:dyDescent="0.25">
      <c r="P4099" s="10">
        <v>40473</v>
      </c>
      <c r="Q4099">
        <v>24.067509999999999</v>
      </c>
      <c r="S4099" s="42">
        <f t="shared" ca="1" si="69"/>
        <v>50119</v>
      </c>
      <c r="T4099" s="43">
        <f ca="1">_xll.BInterpol('Base CDI'!$H$4:$H$28,'Base CDI'!$J$4:$J$29,S4099,"Cubic","Extrapolate=Linear","MultiX=Average","Skip=True","Sort=True")</f>
        <v>13.512210670314637</v>
      </c>
      <c r="U4099" s="43">
        <f ca="1">_xll.BInterpol('Base CDI'!$H$4:$H$28,'Base CDI'!$I$4:$I$29,S4099,"Cubic","Extrapolate=Linear","MultiX=Average","Skip=True","Sort=True")</f>
        <v>13.530526675786593</v>
      </c>
    </row>
    <row r="4100" spans="16:21" x14ac:dyDescent="0.25">
      <c r="P4100" s="10">
        <v>40476</v>
      </c>
      <c r="Q4100">
        <v>24.077169999999999</v>
      </c>
      <c r="S4100" s="42">
        <f t="shared" ca="1" si="69"/>
        <v>50120</v>
      </c>
      <c r="T4100" s="43">
        <f ca="1">_xll.BInterpol('Base CDI'!$H$4:$H$28,'Base CDI'!$J$4:$J$29,S4100,"Cubic","Extrapolate=Linear","MultiX=Average","Skip=True","Sort=True")</f>
        <v>13.51221340629275</v>
      </c>
      <c r="U4100" s="43">
        <f ca="1">_xll.BInterpol('Base CDI'!$H$4:$H$28,'Base CDI'!$I$4:$I$29,S4100,"Cubic","Extrapolate=Linear","MultiX=Average","Skip=True","Sort=True")</f>
        <v>13.530533515731873</v>
      </c>
    </row>
    <row r="4101" spans="16:21" x14ac:dyDescent="0.25">
      <c r="P4101" s="10">
        <v>40477</v>
      </c>
      <c r="Q4101">
        <v>24.086829999999999</v>
      </c>
      <c r="S4101" s="42">
        <f t="shared" ca="1" si="69"/>
        <v>50121</v>
      </c>
      <c r="T4101" s="43">
        <f ca="1">_xll.BInterpol('Base CDI'!$H$4:$H$28,'Base CDI'!$J$4:$J$29,S4101,"Cubic","Extrapolate=Linear","MultiX=Average","Skip=True","Sort=True")</f>
        <v>13.512216142270862</v>
      </c>
      <c r="U4101" s="43">
        <f ca="1">_xll.BInterpol('Base CDI'!$H$4:$H$28,'Base CDI'!$I$4:$I$29,S4101,"Cubic","Extrapolate=Linear","MultiX=Average","Skip=True","Sort=True")</f>
        <v>13.530540355677154</v>
      </c>
    </row>
    <row r="4102" spans="16:21" x14ac:dyDescent="0.25">
      <c r="P4102" s="10">
        <v>40478</v>
      </c>
      <c r="Q4102">
        <v>24.096499999999999</v>
      </c>
      <c r="S4102" s="42">
        <f t="shared" ca="1" si="69"/>
        <v>50122</v>
      </c>
      <c r="T4102" s="43">
        <f ca="1">_xll.BInterpol('Base CDI'!$H$4:$H$28,'Base CDI'!$J$4:$J$29,S4102,"Cubic","Extrapolate=Linear","MultiX=Average","Skip=True","Sort=True")</f>
        <v>13.512218878248975</v>
      </c>
      <c r="U4102" s="43">
        <f ca="1">_xll.BInterpol('Base CDI'!$H$4:$H$28,'Base CDI'!$I$4:$I$29,S4102,"Cubic","Extrapolate=Linear","MultiX=Average","Skip=True","Sort=True")</f>
        <v>13.530547195622434</v>
      </c>
    </row>
    <row r="4103" spans="16:21" x14ac:dyDescent="0.25">
      <c r="P4103" s="10">
        <v>40479</v>
      </c>
      <c r="Q4103">
        <v>24.106169999999999</v>
      </c>
      <c r="S4103" s="42">
        <f t="shared" ca="1" si="69"/>
        <v>50123</v>
      </c>
      <c r="T4103" s="43">
        <f ca="1">_xll.BInterpol('Base CDI'!$H$4:$H$28,'Base CDI'!$J$4:$J$29,S4103,"Cubic","Extrapolate=Linear","MultiX=Average","Skip=True","Sort=True")</f>
        <v>13.512221614227087</v>
      </c>
      <c r="U4103" s="43">
        <f ca="1">_xll.BInterpol('Base CDI'!$H$4:$H$28,'Base CDI'!$I$4:$I$29,S4103,"Cubic","Extrapolate=Linear","MultiX=Average","Skip=True","Sort=True")</f>
        <v>13.530554035567715</v>
      </c>
    </row>
    <row r="4104" spans="16:21" x14ac:dyDescent="0.25">
      <c r="P4104" s="10">
        <v>40480</v>
      </c>
      <c r="Q4104">
        <v>24.115839999999999</v>
      </c>
      <c r="S4104" s="42">
        <f t="shared" ca="1" si="69"/>
        <v>50124</v>
      </c>
      <c r="T4104" s="43">
        <f ca="1">_xll.BInterpol('Base CDI'!$H$4:$H$28,'Base CDI'!$J$4:$J$29,S4104,"Cubic","Extrapolate=Linear","MultiX=Average","Skip=True","Sort=True")</f>
        <v>13.5122243502052</v>
      </c>
      <c r="U4104" s="43">
        <f ca="1">_xll.BInterpol('Base CDI'!$H$4:$H$28,'Base CDI'!$I$4:$I$29,S4104,"Cubic","Extrapolate=Linear","MultiX=Average","Skip=True","Sort=True")</f>
        <v>13.530560875512995</v>
      </c>
    </row>
    <row r="4105" spans="16:21" x14ac:dyDescent="0.25">
      <c r="P4105" s="10">
        <v>40483</v>
      </c>
      <c r="Q4105">
        <v>24.125520000000002</v>
      </c>
      <c r="S4105" s="42">
        <f t="shared" ca="1" si="69"/>
        <v>50125</v>
      </c>
      <c r="T4105" s="43">
        <f ca="1">_xll.BInterpol('Base CDI'!$H$4:$H$28,'Base CDI'!$J$4:$J$29,S4105,"Cubic","Extrapolate=Linear","MultiX=Average","Skip=True","Sort=True")</f>
        <v>13.51222708618331</v>
      </c>
      <c r="U4105" s="43">
        <f ca="1">_xll.BInterpol('Base CDI'!$H$4:$H$28,'Base CDI'!$I$4:$I$29,S4105,"Cubic","Extrapolate=Linear","MultiX=Average","Skip=True","Sort=True")</f>
        <v>13.530567715458275</v>
      </c>
    </row>
    <row r="4106" spans="16:21" x14ac:dyDescent="0.25">
      <c r="P4106" s="10">
        <v>40485</v>
      </c>
      <c r="Q4106">
        <v>24.135200000000001</v>
      </c>
      <c r="S4106" s="42">
        <f t="shared" ca="1" si="69"/>
        <v>50126</v>
      </c>
      <c r="T4106" s="43">
        <f ca="1">_xll.BInterpol('Base CDI'!$H$4:$H$28,'Base CDI'!$J$4:$J$29,S4106,"Cubic","Extrapolate=Linear","MultiX=Average","Skip=True","Sort=True")</f>
        <v>13.512229822161423</v>
      </c>
      <c r="U4106" s="43">
        <f ca="1">_xll.BInterpol('Base CDI'!$H$4:$H$28,'Base CDI'!$I$4:$I$29,S4106,"Cubic","Extrapolate=Linear","MultiX=Average","Skip=True","Sort=True")</f>
        <v>13.530574555403556</v>
      </c>
    </row>
    <row r="4107" spans="16:21" x14ac:dyDescent="0.25">
      <c r="P4107" s="10">
        <v>40486</v>
      </c>
      <c r="Q4107">
        <v>24.14489</v>
      </c>
      <c r="S4107" s="42">
        <f t="shared" ref="S4107:S4170" ca="1" si="70">S4106+1</f>
        <v>50127</v>
      </c>
      <c r="T4107" s="43">
        <f ca="1">_xll.BInterpol('Base CDI'!$H$4:$H$28,'Base CDI'!$J$4:$J$29,S4107,"Cubic","Extrapolate=Linear","MultiX=Average","Skip=True","Sort=True")</f>
        <v>13.512232558139535</v>
      </c>
      <c r="U4107" s="43">
        <f ca="1">_xll.BInterpol('Base CDI'!$H$4:$H$28,'Base CDI'!$I$4:$I$29,S4107,"Cubic","Extrapolate=Linear","MultiX=Average","Skip=True","Sort=True")</f>
        <v>13.530581395348836</v>
      </c>
    </row>
    <row r="4108" spans="16:21" x14ac:dyDescent="0.25">
      <c r="P4108" s="10">
        <v>40487</v>
      </c>
      <c r="Q4108">
        <v>24.154579999999999</v>
      </c>
      <c r="S4108" s="42">
        <f t="shared" ca="1" si="70"/>
        <v>50128</v>
      </c>
      <c r="T4108" s="43">
        <f ca="1">_xll.BInterpol('Base CDI'!$H$4:$H$28,'Base CDI'!$J$4:$J$29,S4108,"Cubic","Extrapolate=Linear","MultiX=Average","Skip=True","Sort=True")</f>
        <v>13.512235294117648</v>
      </c>
      <c r="U4108" s="43">
        <f ca="1">_xll.BInterpol('Base CDI'!$H$4:$H$28,'Base CDI'!$I$4:$I$29,S4108,"Cubic","Extrapolate=Linear","MultiX=Average","Skip=True","Sort=True")</f>
        <v>13.530588235294116</v>
      </c>
    </row>
    <row r="4109" spans="16:21" x14ac:dyDescent="0.25">
      <c r="P4109" s="10">
        <v>40490</v>
      </c>
      <c r="Q4109">
        <v>24.164269999999998</v>
      </c>
      <c r="S4109" s="42">
        <f t="shared" ca="1" si="70"/>
        <v>50129</v>
      </c>
      <c r="T4109" s="43">
        <f ca="1">_xll.BInterpol('Base CDI'!$H$4:$H$28,'Base CDI'!$J$4:$J$29,S4109,"Cubic","Extrapolate=Linear","MultiX=Average","Skip=True","Sort=True")</f>
        <v>13.512238030095761</v>
      </c>
      <c r="U4109" s="43">
        <f ca="1">_xll.BInterpol('Base CDI'!$H$4:$H$28,'Base CDI'!$I$4:$I$29,S4109,"Cubic","Extrapolate=Linear","MultiX=Average","Skip=True","Sort=True")</f>
        <v>13.530595075239397</v>
      </c>
    </row>
    <row r="4110" spans="16:21" x14ac:dyDescent="0.25">
      <c r="P4110" s="10">
        <v>40491</v>
      </c>
      <c r="Q4110">
        <v>24.173970000000001</v>
      </c>
      <c r="S4110" s="42">
        <f t="shared" ca="1" si="70"/>
        <v>50130</v>
      </c>
      <c r="T4110" s="43">
        <f ca="1">_xll.BInterpol('Base CDI'!$H$4:$H$28,'Base CDI'!$J$4:$J$29,S4110,"Cubic","Extrapolate=Linear","MultiX=Average","Skip=True","Sort=True")</f>
        <v>13.512240766073871</v>
      </c>
      <c r="U4110" s="43">
        <f ca="1">_xll.BInterpol('Base CDI'!$H$4:$H$28,'Base CDI'!$I$4:$I$29,S4110,"Cubic","Extrapolate=Linear","MultiX=Average","Skip=True","Sort=True")</f>
        <v>13.530601915184677</v>
      </c>
    </row>
    <row r="4111" spans="16:21" x14ac:dyDescent="0.25">
      <c r="P4111" s="10">
        <v>40492</v>
      </c>
      <c r="Q4111">
        <v>24.183669999999999</v>
      </c>
      <c r="S4111" s="42">
        <f t="shared" ca="1" si="70"/>
        <v>50131</v>
      </c>
      <c r="T4111" s="43">
        <f ca="1">_xll.BInterpol('Base CDI'!$H$4:$H$28,'Base CDI'!$J$4:$J$29,S4111,"Cubic","Extrapolate=Linear","MultiX=Average","Skip=True","Sort=True")</f>
        <v>13.512243502051984</v>
      </c>
      <c r="U4111" s="43">
        <f ca="1">_xll.BInterpol('Base CDI'!$H$4:$H$28,'Base CDI'!$I$4:$I$29,S4111,"Cubic","Extrapolate=Linear","MultiX=Average","Skip=True","Sort=True")</f>
        <v>13.530608755129958</v>
      </c>
    </row>
    <row r="4112" spans="16:21" x14ac:dyDescent="0.25">
      <c r="P4112" s="10">
        <v>40493</v>
      </c>
      <c r="Q4112">
        <v>24.193370000000002</v>
      </c>
      <c r="S4112" s="42">
        <f t="shared" ca="1" si="70"/>
        <v>50132</v>
      </c>
      <c r="T4112" s="43">
        <f ca="1">_xll.BInterpol('Base CDI'!$H$4:$H$28,'Base CDI'!$J$4:$J$29,S4112,"Cubic","Extrapolate=Linear","MultiX=Average","Skip=True","Sort=True")</f>
        <v>13.512246238030096</v>
      </c>
      <c r="U4112" s="43">
        <f ca="1">_xll.BInterpol('Base CDI'!$H$4:$H$28,'Base CDI'!$I$4:$I$29,S4112,"Cubic","Extrapolate=Linear","MultiX=Average","Skip=True","Sort=True")</f>
        <v>13.530615595075238</v>
      </c>
    </row>
    <row r="4113" spans="16:21" x14ac:dyDescent="0.25">
      <c r="P4113" s="10">
        <v>40494</v>
      </c>
      <c r="Q4113">
        <v>24.20307</v>
      </c>
      <c r="S4113" s="42">
        <f t="shared" ca="1" si="70"/>
        <v>50133</v>
      </c>
      <c r="T4113" s="43">
        <f ca="1">_xll.BInterpol('Base CDI'!$H$4:$H$28,'Base CDI'!$J$4:$J$29,S4113,"Cubic","Extrapolate=Linear","MultiX=Average","Skip=True","Sort=True")</f>
        <v>13.512248974008209</v>
      </c>
      <c r="U4113" s="43">
        <f ca="1">_xll.BInterpol('Base CDI'!$H$4:$H$28,'Base CDI'!$I$4:$I$29,S4113,"Cubic","Extrapolate=Linear","MultiX=Average","Skip=True","Sort=True")</f>
        <v>13.530622435020518</v>
      </c>
    </row>
    <row r="4114" spans="16:21" x14ac:dyDescent="0.25">
      <c r="P4114" s="10">
        <v>40498</v>
      </c>
      <c r="Q4114">
        <v>24.212779999999999</v>
      </c>
      <c r="S4114" s="42">
        <f t="shared" ca="1" si="70"/>
        <v>50134</v>
      </c>
      <c r="T4114" s="43">
        <f ca="1">_xll.BInterpol('Base CDI'!$H$4:$H$28,'Base CDI'!$J$4:$J$29,S4114,"Cubic","Extrapolate=Linear","MultiX=Average","Skip=True","Sort=True")</f>
        <v>13.512251709986321</v>
      </c>
      <c r="U4114" s="43">
        <f ca="1">_xll.BInterpol('Base CDI'!$H$4:$H$28,'Base CDI'!$I$4:$I$29,S4114,"Cubic","Extrapolate=Linear","MultiX=Average","Skip=True","Sort=True")</f>
        <v>13.530629274965799</v>
      </c>
    </row>
    <row r="4115" spans="16:21" x14ac:dyDescent="0.25">
      <c r="P4115" s="10">
        <v>40499</v>
      </c>
      <c r="Q4115">
        <v>24.2225</v>
      </c>
      <c r="S4115" s="42">
        <f t="shared" ca="1" si="70"/>
        <v>50135</v>
      </c>
      <c r="T4115" s="43">
        <f ca="1">_xll.BInterpol('Base CDI'!$H$4:$H$28,'Base CDI'!$J$4:$J$29,S4115,"Cubic","Extrapolate=Linear","MultiX=Average","Skip=True","Sort=True")</f>
        <v>13.512254445964432</v>
      </c>
      <c r="U4115" s="43">
        <f ca="1">_xll.BInterpol('Base CDI'!$H$4:$H$28,'Base CDI'!$I$4:$I$29,S4115,"Cubic","Extrapolate=Linear","MultiX=Average","Skip=True","Sort=True")</f>
        <v>13.530636114911079</v>
      </c>
    </row>
    <row r="4116" spans="16:21" x14ac:dyDescent="0.25">
      <c r="P4116" s="10">
        <v>40500</v>
      </c>
      <c r="Q4116">
        <v>24.232220000000002</v>
      </c>
      <c r="S4116" s="42">
        <f t="shared" ca="1" si="70"/>
        <v>50136</v>
      </c>
      <c r="T4116" s="43">
        <f ca="1">_xll.BInterpol('Base CDI'!$H$4:$H$28,'Base CDI'!$J$4:$J$29,S4116,"Cubic","Extrapolate=Linear","MultiX=Average","Skip=True","Sort=True")</f>
        <v>13.512257181942545</v>
      </c>
      <c r="U4116" s="43">
        <f ca="1">_xll.BInterpol('Base CDI'!$H$4:$H$28,'Base CDI'!$I$4:$I$29,S4116,"Cubic","Extrapolate=Linear","MultiX=Average","Skip=True","Sort=True")</f>
        <v>13.53064295485636</v>
      </c>
    </row>
    <row r="4117" spans="16:21" x14ac:dyDescent="0.25">
      <c r="P4117" s="10">
        <v>40501</v>
      </c>
      <c r="Q4117">
        <v>24.24194</v>
      </c>
      <c r="S4117" s="42">
        <f t="shared" ca="1" si="70"/>
        <v>50137</v>
      </c>
      <c r="T4117" s="43">
        <f ca="1">_xll.BInterpol('Base CDI'!$H$4:$H$28,'Base CDI'!$J$4:$J$29,S4117,"Cubic","Extrapolate=Linear","MultiX=Average","Skip=True","Sort=True")</f>
        <v>13.512259917920657</v>
      </c>
      <c r="U4117" s="43">
        <f ca="1">_xll.BInterpol('Base CDI'!$H$4:$H$28,'Base CDI'!$I$4:$I$29,S4117,"Cubic","Extrapolate=Linear","MultiX=Average","Skip=True","Sort=True")</f>
        <v>13.53064979480164</v>
      </c>
    </row>
    <row r="4118" spans="16:21" x14ac:dyDescent="0.25">
      <c r="P4118" s="10">
        <v>40504</v>
      </c>
      <c r="Q4118">
        <v>24.251670000000001</v>
      </c>
      <c r="S4118" s="42">
        <f t="shared" ca="1" si="70"/>
        <v>50138</v>
      </c>
      <c r="T4118" s="43">
        <f ca="1">_xll.BInterpol('Base CDI'!$H$4:$H$28,'Base CDI'!$J$4:$J$29,S4118,"Cubic","Extrapolate=Linear","MultiX=Average","Skip=True","Sort=True")</f>
        <v>13.51226265389877</v>
      </c>
      <c r="U4118" s="43">
        <f ca="1">_xll.BInterpol('Base CDI'!$H$4:$H$28,'Base CDI'!$I$4:$I$29,S4118,"Cubic","Extrapolate=Linear","MultiX=Average","Skip=True","Sort=True")</f>
        <v>13.53065663474692</v>
      </c>
    </row>
    <row r="4119" spans="16:21" x14ac:dyDescent="0.25">
      <c r="P4119" s="10">
        <v>40505</v>
      </c>
      <c r="Q4119">
        <v>24.261410000000001</v>
      </c>
      <c r="S4119" s="42">
        <f t="shared" ca="1" si="70"/>
        <v>50139</v>
      </c>
      <c r="T4119" s="43">
        <f ca="1">_xll.BInterpol('Base CDI'!$H$4:$H$28,'Base CDI'!$J$4:$J$29,S4119,"Cubic","Extrapolate=Linear","MultiX=Average","Skip=True","Sort=True")</f>
        <v>13.512265389876882</v>
      </c>
      <c r="U4119" s="43">
        <f ca="1">_xll.BInterpol('Base CDI'!$H$4:$H$28,'Base CDI'!$I$4:$I$29,S4119,"Cubic","Extrapolate=Linear","MultiX=Average","Skip=True","Sort=True")</f>
        <v>13.530663474692203</v>
      </c>
    </row>
    <row r="4120" spans="16:21" x14ac:dyDescent="0.25">
      <c r="P4120" s="10">
        <v>40506</v>
      </c>
      <c r="Q4120">
        <v>24.271139999999999</v>
      </c>
      <c r="S4120" s="42">
        <f t="shared" ca="1" si="70"/>
        <v>50140</v>
      </c>
      <c r="T4120" s="43">
        <f ca="1">_xll.BInterpol('Base CDI'!$H$4:$H$28,'Base CDI'!$J$4:$J$29,S4120,"Cubic","Extrapolate=Linear","MultiX=Average","Skip=True","Sort=True")</f>
        <v>13.512268125854993</v>
      </c>
      <c r="U4120" s="43">
        <f ca="1">_xll.BInterpol('Base CDI'!$H$4:$H$28,'Base CDI'!$I$4:$I$29,S4120,"Cubic","Extrapolate=Linear","MultiX=Average","Skip=True","Sort=True")</f>
        <v>13.530670314637483</v>
      </c>
    </row>
    <row r="4121" spans="16:21" x14ac:dyDescent="0.25">
      <c r="P4121" s="10">
        <v>40507</v>
      </c>
      <c r="Q4121">
        <v>24.28088</v>
      </c>
      <c r="S4121" s="42">
        <f t="shared" ca="1" si="70"/>
        <v>50141</v>
      </c>
      <c r="T4121" s="43">
        <f ca="1">_xll.BInterpol('Base CDI'!$H$4:$H$28,'Base CDI'!$J$4:$J$29,S4121,"Cubic","Extrapolate=Linear","MultiX=Average","Skip=True","Sort=True")</f>
        <v>13.512270861833105</v>
      </c>
      <c r="U4121" s="43">
        <f ca="1">_xll.BInterpol('Base CDI'!$H$4:$H$28,'Base CDI'!$I$4:$I$29,S4121,"Cubic","Extrapolate=Linear","MultiX=Average","Skip=True","Sort=True")</f>
        <v>13.530677154582763</v>
      </c>
    </row>
    <row r="4122" spans="16:21" x14ac:dyDescent="0.25">
      <c r="P4122" s="10">
        <v>40508</v>
      </c>
      <c r="Q4122">
        <v>24.29063</v>
      </c>
      <c r="S4122" s="42">
        <f t="shared" ca="1" si="70"/>
        <v>50142</v>
      </c>
      <c r="T4122" s="43">
        <f ca="1">_xll.BInterpol('Base CDI'!$H$4:$H$28,'Base CDI'!$J$4:$J$29,S4122,"Cubic","Extrapolate=Linear","MultiX=Average","Skip=True","Sort=True")</f>
        <v>13.512273597811218</v>
      </c>
      <c r="U4122" s="43">
        <f ca="1">_xll.BInterpol('Base CDI'!$H$4:$H$28,'Base CDI'!$I$4:$I$29,S4122,"Cubic","Extrapolate=Linear","MultiX=Average","Skip=True","Sort=True")</f>
        <v>13.530683994528044</v>
      </c>
    </row>
    <row r="4123" spans="16:21" x14ac:dyDescent="0.25">
      <c r="P4123" s="10">
        <v>40511</v>
      </c>
      <c r="Q4123">
        <v>24.300370000000001</v>
      </c>
      <c r="S4123" s="42">
        <f t="shared" ca="1" si="70"/>
        <v>50143</v>
      </c>
      <c r="T4123" s="43">
        <f ca="1">_xll.BInterpol('Base CDI'!$H$4:$H$28,'Base CDI'!$J$4:$J$29,S4123,"Cubic","Extrapolate=Linear","MultiX=Average","Skip=True","Sort=True")</f>
        <v>13.51227633378933</v>
      </c>
      <c r="U4123" s="43">
        <f ca="1">_xll.BInterpol('Base CDI'!$H$4:$H$28,'Base CDI'!$I$4:$I$29,S4123,"Cubic","Extrapolate=Linear","MultiX=Average","Skip=True","Sort=True")</f>
        <v>13.530690834473324</v>
      </c>
    </row>
    <row r="4124" spans="16:21" x14ac:dyDescent="0.25">
      <c r="P4124" s="10">
        <v>40512</v>
      </c>
      <c r="Q4124">
        <v>24.310130000000001</v>
      </c>
      <c r="S4124" s="42">
        <f t="shared" ca="1" si="70"/>
        <v>50144</v>
      </c>
      <c r="T4124" s="43">
        <f ca="1">_xll.BInterpol('Base CDI'!$H$4:$H$28,'Base CDI'!$J$4:$J$29,S4124,"Cubic","Extrapolate=Linear","MultiX=Average","Skip=True","Sort=True")</f>
        <v>13.512279069767443</v>
      </c>
      <c r="U4124" s="43">
        <f ca="1">_xll.BInterpol('Base CDI'!$H$4:$H$28,'Base CDI'!$I$4:$I$29,S4124,"Cubic","Extrapolate=Linear","MultiX=Average","Skip=True","Sort=True")</f>
        <v>13.530697674418604</v>
      </c>
    </row>
    <row r="4125" spans="16:21" x14ac:dyDescent="0.25">
      <c r="P4125" s="10">
        <v>40513</v>
      </c>
      <c r="Q4125">
        <v>24.319880000000001</v>
      </c>
      <c r="S4125" s="42">
        <f t="shared" ca="1" si="70"/>
        <v>50145</v>
      </c>
      <c r="T4125" s="43">
        <f ca="1">_xll.BInterpol('Base CDI'!$H$4:$H$28,'Base CDI'!$J$4:$J$29,S4125,"Cubic","Extrapolate=Linear","MultiX=Average","Skip=True","Sort=True")</f>
        <v>13.512281805745555</v>
      </c>
      <c r="U4125" s="43">
        <f ca="1">_xll.BInterpol('Base CDI'!$H$4:$H$28,'Base CDI'!$I$4:$I$29,S4125,"Cubic","Extrapolate=Linear","MultiX=Average","Skip=True","Sort=True")</f>
        <v>13.530704514363885</v>
      </c>
    </row>
    <row r="4126" spans="16:21" x14ac:dyDescent="0.25">
      <c r="P4126" s="10">
        <v>40514</v>
      </c>
      <c r="Q4126">
        <v>24.329640000000001</v>
      </c>
      <c r="S4126" s="42">
        <f t="shared" ca="1" si="70"/>
        <v>50146</v>
      </c>
      <c r="T4126" s="43">
        <f ca="1">_xll.BInterpol('Base CDI'!$H$4:$H$28,'Base CDI'!$J$4:$J$29,S4126,"Cubic","Extrapolate=Linear","MultiX=Average","Skip=True","Sort=True")</f>
        <v>13.512284541723666</v>
      </c>
      <c r="U4126" s="43">
        <f ca="1">_xll.BInterpol('Base CDI'!$H$4:$H$28,'Base CDI'!$I$4:$I$29,S4126,"Cubic","Extrapolate=Linear","MultiX=Average","Skip=True","Sort=True")</f>
        <v>13.530711354309165</v>
      </c>
    </row>
    <row r="4127" spans="16:21" x14ac:dyDescent="0.25">
      <c r="P4127" s="10">
        <v>40515</v>
      </c>
      <c r="Q4127">
        <v>24.339410000000001</v>
      </c>
      <c r="S4127" s="42">
        <f t="shared" ca="1" si="70"/>
        <v>50147</v>
      </c>
      <c r="T4127" s="43">
        <f ca="1">_xll.BInterpol('Base CDI'!$H$4:$H$28,'Base CDI'!$J$4:$J$29,S4127,"Cubic","Extrapolate=Linear","MultiX=Average","Skip=True","Sort=True")</f>
        <v>13.512287277701779</v>
      </c>
      <c r="U4127" s="43">
        <f ca="1">_xll.BInterpol('Base CDI'!$H$4:$H$28,'Base CDI'!$I$4:$I$29,S4127,"Cubic","Extrapolate=Linear","MultiX=Average","Skip=True","Sort=True")</f>
        <v>13.530718194254446</v>
      </c>
    </row>
    <row r="4128" spans="16:21" x14ac:dyDescent="0.25">
      <c r="P4128" s="10">
        <v>40518</v>
      </c>
      <c r="Q4128">
        <v>24.34918</v>
      </c>
      <c r="S4128" s="42">
        <f t="shared" ca="1" si="70"/>
        <v>50148</v>
      </c>
      <c r="T4128" s="43">
        <f ca="1">_xll.BInterpol('Base CDI'!$H$4:$H$28,'Base CDI'!$J$4:$J$29,S4128,"Cubic","Extrapolate=Linear","MultiX=Average","Skip=True","Sort=True")</f>
        <v>13.512290013679891</v>
      </c>
      <c r="U4128" s="43">
        <f ca="1">_xll.BInterpol('Base CDI'!$H$4:$H$28,'Base CDI'!$I$4:$I$29,S4128,"Cubic","Extrapolate=Linear","MultiX=Average","Skip=True","Sort=True")</f>
        <v>13.530725034199726</v>
      </c>
    </row>
    <row r="4129" spans="16:21" x14ac:dyDescent="0.25">
      <c r="P4129" s="10">
        <v>40519</v>
      </c>
      <c r="Q4129">
        <v>24.35895</v>
      </c>
      <c r="S4129" s="42">
        <f t="shared" ca="1" si="70"/>
        <v>50149</v>
      </c>
      <c r="T4129" s="43">
        <f ca="1">_xll.BInterpol('Base CDI'!$H$4:$H$28,'Base CDI'!$J$4:$J$29,S4129,"Cubic","Extrapolate=Linear","MultiX=Average","Skip=True","Sort=True")</f>
        <v>13.512292749658004</v>
      </c>
      <c r="U4129" s="43">
        <f ca="1">_xll.BInterpol('Base CDI'!$H$4:$H$28,'Base CDI'!$I$4:$I$29,S4129,"Cubic","Extrapolate=Linear","MultiX=Average","Skip=True","Sort=True")</f>
        <v>13.530731874145006</v>
      </c>
    </row>
    <row r="4130" spans="16:21" x14ac:dyDescent="0.25">
      <c r="P4130" s="10">
        <v>40520</v>
      </c>
      <c r="Q4130">
        <v>24.36872</v>
      </c>
      <c r="S4130" s="42">
        <f t="shared" ca="1" si="70"/>
        <v>50150</v>
      </c>
      <c r="T4130" s="43">
        <f ca="1">_xll.BInterpol('Base CDI'!$H$4:$H$28,'Base CDI'!$J$4:$J$29,S4130,"Cubic","Extrapolate=Linear","MultiX=Average","Skip=True","Sort=True")</f>
        <v>13.512295485636116</v>
      </c>
      <c r="U4130" s="43">
        <f ca="1">_xll.BInterpol('Base CDI'!$H$4:$H$28,'Base CDI'!$I$4:$I$29,S4130,"Cubic","Extrapolate=Linear","MultiX=Average","Skip=True","Sort=True")</f>
        <v>13.530738714090287</v>
      </c>
    </row>
    <row r="4131" spans="16:21" x14ac:dyDescent="0.25">
      <c r="P4131" s="10">
        <v>40521</v>
      </c>
      <c r="Q4131">
        <v>24.378499999999999</v>
      </c>
      <c r="S4131" s="42">
        <f t="shared" ca="1" si="70"/>
        <v>50151</v>
      </c>
      <c r="T4131" s="43">
        <f ca="1">_xll.BInterpol('Base CDI'!$H$4:$H$28,'Base CDI'!$J$4:$J$29,S4131,"Cubic","Extrapolate=Linear","MultiX=Average","Skip=True","Sort=True")</f>
        <v>13.512298221614227</v>
      </c>
      <c r="U4131" s="43">
        <f ca="1">_xll.BInterpol('Base CDI'!$H$4:$H$28,'Base CDI'!$I$4:$I$29,S4131,"Cubic","Extrapolate=Linear","MultiX=Average","Skip=True","Sort=True")</f>
        <v>13.530745554035567</v>
      </c>
    </row>
    <row r="4132" spans="16:21" x14ac:dyDescent="0.25">
      <c r="P4132" s="10">
        <v>40522</v>
      </c>
      <c r="Q4132">
        <v>24.388290000000001</v>
      </c>
      <c r="S4132" s="42">
        <f t="shared" ca="1" si="70"/>
        <v>50152</v>
      </c>
      <c r="T4132" s="43">
        <f ca="1">_xll.BInterpol('Base CDI'!$H$4:$H$28,'Base CDI'!$J$4:$J$29,S4132,"Cubic","Extrapolate=Linear","MultiX=Average","Skip=True","Sort=True")</f>
        <v>13.512300957592339</v>
      </c>
      <c r="U4132" s="43">
        <f ca="1">_xll.BInterpol('Base CDI'!$H$4:$H$28,'Base CDI'!$I$4:$I$29,S4132,"Cubic","Extrapolate=Linear","MultiX=Average","Skip=True","Sort=True")</f>
        <v>13.530752393980848</v>
      </c>
    </row>
    <row r="4133" spans="16:21" x14ac:dyDescent="0.25">
      <c r="P4133" s="10">
        <v>40525</v>
      </c>
      <c r="Q4133">
        <v>24.39808</v>
      </c>
      <c r="S4133" s="42">
        <f t="shared" ca="1" si="70"/>
        <v>50153</v>
      </c>
      <c r="T4133" s="43">
        <f ca="1">_xll.BInterpol('Base CDI'!$H$4:$H$28,'Base CDI'!$J$4:$J$29,S4133,"Cubic","Extrapolate=Linear","MultiX=Average","Skip=True","Sort=True")</f>
        <v>13.512303693570452</v>
      </c>
      <c r="U4133" s="43">
        <f ca="1">_xll.BInterpol('Base CDI'!$H$4:$H$28,'Base CDI'!$I$4:$I$29,S4133,"Cubic","Extrapolate=Linear","MultiX=Average","Skip=True","Sort=True")</f>
        <v>13.530759233926128</v>
      </c>
    </row>
    <row r="4134" spans="16:21" x14ac:dyDescent="0.25">
      <c r="P4134" s="10">
        <v>40526</v>
      </c>
      <c r="Q4134">
        <v>24.407879999999999</v>
      </c>
      <c r="S4134" s="42">
        <f t="shared" ca="1" si="70"/>
        <v>50154</v>
      </c>
      <c r="T4134" s="43">
        <f ca="1">_xll.BInterpol('Base CDI'!$H$4:$H$28,'Base CDI'!$J$4:$J$29,S4134,"Cubic","Extrapolate=Linear","MultiX=Average","Skip=True","Sort=True")</f>
        <v>13.512306429548564</v>
      </c>
      <c r="U4134" s="43">
        <f ca="1">_xll.BInterpol('Base CDI'!$H$4:$H$28,'Base CDI'!$I$4:$I$29,S4134,"Cubic","Extrapolate=Linear","MultiX=Average","Skip=True","Sort=True")</f>
        <v>13.530766073871408</v>
      </c>
    </row>
    <row r="4135" spans="16:21" x14ac:dyDescent="0.25">
      <c r="P4135" s="10">
        <v>40527</v>
      </c>
      <c r="Q4135">
        <v>24.417670000000001</v>
      </c>
      <c r="S4135" s="42">
        <f t="shared" ca="1" si="70"/>
        <v>50155</v>
      </c>
      <c r="T4135" s="43">
        <f ca="1">_xll.BInterpol('Base CDI'!$H$4:$H$28,'Base CDI'!$J$4:$J$29,S4135,"Cubic","Extrapolate=Linear","MultiX=Average","Skip=True","Sort=True")</f>
        <v>13.512309165526677</v>
      </c>
      <c r="U4135" s="43">
        <f ca="1">_xll.BInterpol('Base CDI'!$H$4:$H$28,'Base CDI'!$I$4:$I$29,S4135,"Cubic","Extrapolate=Linear","MultiX=Average","Skip=True","Sort=True")</f>
        <v>13.530772913816689</v>
      </c>
    </row>
    <row r="4136" spans="16:21" x14ac:dyDescent="0.25">
      <c r="P4136" s="10">
        <v>40528</v>
      </c>
      <c r="Q4136">
        <v>24.42747</v>
      </c>
      <c r="S4136" s="42">
        <f t="shared" ca="1" si="70"/>
        <v>50156</v>
      </c>
      <c r="T4136" s="43">
        <f ca="1">_xll.BInterpol('Base CDI'!$H$4:$H$28,'Base CDI'!$J$4:$J$29,S4136,"Cubic","Extrapolate=Linear","MultiX=Average","Skip=True","Sort=True")</f>
        <v>13.512311901504788</v>
      </c>
      <c r="U4136" s="43">
        <f ca="1">_xll.BInterpol('Base CDI'!$H$4:$H$28,'Base CDI'!$I$4:$I$29,S4136,"Cubic","Extrapolate=Linear","MultiX=Average","Skip=True","Sort=True")</f>
        <v>13.530779753761969</v>
      </c>
    </row>
    <row r="4137" spans="16:21" x14ac:dyDescent="0.25">
      <c r="P4137" s="10">
        <v>40529</v>
      </c>
      <c r="Q4137">
        <v>24.437270000000002</v>
      </c>
      <c r="S4137" s="42">
        <f t="shared" ca="1" si="70"/>
        <v>50157</v>
      </c>
      <c r="T4137" s="43">
        <f ca="1">_xll.BInterpol('Base CDI'!$H$4:$H$28,'Base CDI'!$J$4:$J$29,S4137,"Cubic","Extrapolate=Linear","MultiX=Average","Skip=True","Sort=True")</f>
        <v>13.5123146374829</v>
      </c>
      <c r="U4137" s="43">
        <f ca="1">_xll.BInterpol('Base CDI'!$H$4:$H$28,'Base CDI'!$I$4:$I$29,S4137,"Cubic","Extrapolate=Linear","MultiX=Average","Skip=True","Sort=True")</f>
        <v>13.53078659370725</v>
      </c>
    </row>
    <row r="4138" spans="16:21" x14ac:dyDescent="0.25">
      <c r="P4138" s="10">
        <v>40532</v>
      </c>
      <c r="Q4138">
        <v>24.44708</v>
      </c>
      <c r="S4138" s="42">
        <f t="shared" ca="1" si="70"/>
        <v>50158</v>
      </c>
      <c r="T4138" s="43">
        <f ca="1">_xll.BInterpol('Base CDI'!$H$4:$H$28,'Base CDI'!$J$4:$J$29,S4138,"Cubic","Extrapolate=Linear","MultiX=Average","Skip=True","Sort=True")</f>
        <v>13.512317373461013</v>
      </c>
      <c r="U4138" s="43">
        <f ca="1">_xll.BInterpol('Base CDI'!$H$4:$H$28,'Base CDI'!$I$4:$I$29,S4138,"Cubic","Extrapolate=Linear","MultiX=Average","Skip=True","Sort=True")</f>
        <v>13.53079343365253</v>
      </c>
    </row>
    <row r="4139" spans="16:21" x14ac:dyDescent="0.25">
      <c r="P4139" s="10">
        <v>40533</v>
      </c>
      <c r="Q4139">
        <v>24.456890000000001</v>
      </c>
      <c r="S4139" s="42">
        <f t="shared" ca="1" si="70"/>
        <v>50159</v>
      </c>
      <c r="T4139" s="43">
        <f ca="1">_xll.BInterpol('Base CDI'!$H$4:$H$28,'Base CDI'!$J$4:$J$29,S4139,"Cubic","Extrapolate=Linear","MultiX=Average","Skip=True","Sort=True")</f>
        <v>13.512320109439125</v>
      </c>
      <c r="U4139" s="43">
        <f ca="1">_xll.BInterpol('Base CDI'!$H$4:$H$28,'Base CDI'!$I$4:$I$29,S4139,"Cubic","Extrapolate=Linear","MultiX=Average","Skip=True","Sort=True")</f>
        <v>13.53080027359781</v>
      </c>
    </row>
    <row r="4140" spans="16:21" x14ac:dyDescent="0.25">
      <c r="P4140" s="10">
        <v>40534</v>
      </c>
      <c r="Q4140">
        <v>24.466709999999999</v>
      </c>
      <c r="S4140" s="42">
        <f t="shared" ca="1" si="70"/>
        <v>50160</v>
      </c>
      <c r="T4140" s="43">
        <f ca="1">_xll.BInterpol('Base CDI'!$H$4:$H$28,'Base CDI'!$J$4:$J$29,S4140,"Cubic","Extrapolate=Linear","MultiX=Average","Skip=True","Sort=True")</f>
        <v>13.512322845417238</v>
      </c>
      <c r="U4140" s="43">
        <f ca="1">_xll.BInterpol('Base CDI'!$H$4:$H$28,'Base CDI'!$I$4:$I$29,S4140,"Cubic","Extrapolate=Linear","MultiX=Average","Skip=True","Sort=True")</f>
        <v>13.530807113543091</v>
      </c>
    </row>
    <row r="4141" spans="16:21" x14ac:dyDescent="0.25">
      <c r="P4141" s="10">
        <v>40535</v>
      </c>
      <c r="Q4141">
        <v>24.476520000000001</v>
      </c>
      <c r="S4141" s="42">
        <f t="shared" ca="1" si="70"/>
        <v>50161</v>
      </c>
      <c r="T4141" s="43">
        <f ca="1">_xll.BInterpol('Base CDI'!$H$4:$H$28,'Base CDI'!$J$4:$J$29,S4141,"Cubic","Extrapolate=Linear","MultiX=Average","Skip=True","Sort=True")</f>
        <v>13.51232558139535</v>
      </c>
      <c r="U4141" s="43">
        <f ca="1">_xll.BInterpol('Base CDI'!$H$4:$H$28,'Base CDI'!$I$4:$I$29,S4141,"Cubic","Extrapolate=Linear","MultiX=Average","Skip=True","Sort=True")</f>
        <v>13.530813953488371</v>
      </c>
    </row>
    <row r="4142" spans="16:21" x14ac:dyDescent="0.25">
      <c r="P4142" s="10">
        <v>40536</v>
      </c>
      <c r="Q4142">
        <v>24.486350000000002</v>
      </c>
      <c r="S4142" s="42">
        <f t="shared" ca="1" si="70"/>
        <v>50162</v>
      </c>
      <c r="T4142" s="43">
        <f ca="1">_xll.BInterpol('Base CDI'!$H$4:$H$28,'Base CDI'!$J$4:$J$29,S4142,"Cubic","Extrapolate=Linear","MultiX=Average","Skip=True","Sort=True")</f>
        <v>13.512328317373461</v>
      </c>
      <c r="U4142" s="43">
        <f ca="1">_xll.BInterpol('Base CDI'!$H$4:$H$28,'Base CDI'!$I$4:$I$29,S4142,"Cubic","Extrapolate=Linear","MultiX=Average","Skip=True","Sort=True")</f>
        <v>13.530820793433652</v>
      </c>
    </row>
    <row r="4143" spans="16:21" x14ac:dyDescent="0.25">
      <c r="P4143" s="10">
        <v>40539</v>
      </c>
      <c r="Q4143">
        <v>24.496169999999999</v>
      </c>
      <c r="S4143" s="42">
        <f t="shared" ca="1" si="70"/>
        <v>50163</v>
      </c>
      <c r="T4143" s="43">
        <f ca="1">_xll.BInterpol('Base CDI'!$H$4:$H$28,'Base CDI'!$J$4:$J$29,S4143,"Cubic","Extrapolate=Linear","MultiX=Average","Skip=True","Sort=True")</f>
        <v>13.512331053351573</v>
      </c>
      <c r="U4143" s="43">
        <f ca="1">_xll.BInterpol('Base CDI'!$H$4:$H$28,'Base CDI'!$I$4:$I$29,S4143,"Cubic","Extrapolate=Linear","MultiX=Average","Skip=True","Sort=True")</f>
        <v>13.530827633378932</v>
      </c>
    </row>
    <row r="4144" spans="16:21" x14ac:dyDescent="0.25">
      <c r="P4144" s="10">
        <v>40540</v>
      </c>
      <c r="Q4144">
        <v>24.506</v>
      </c>
      <c r="S4144" s="42">
        <f t="shared" ca="1" si="70"/>
        <v>50164</v>
      </c>
      <c r="T4144" s="43">
        <f ca="1">_xll.BInterpol('Base CDI'!$H$4:$H$28,'Base CDI'!$J$4:$J$29,S4144,"Cubic","Extrapolate=Linear","MultiX=Average","Skip=True","Sort=True")</f>
        <v>13.512333789329686</v>
      </c>
      <c r="U4144" s="43">
        <f ca="1">_xll.BInterpol('Base CDI'!$H$4:$H$28,'Base CDI'!$I$4:$I$29,S4144,"Cubic","Extrapolate=Linear","MultiX=Average","Skip=True","Sort=True")</f>
        <v>13.530834473324212</v>
      </c>
    </row>
    <row r="4145" spans="16:21" x14ac:dyDescent="0.25">
      <c r="P4145" s="10">
        <v>40541</v>
      </c>
      <c r="Q4145">
        <v>24.515840000000001</v>
      </c>
      <c r="S4145" s="42">
        <f t="shared" ca="1" si="70"/>
        <v>50165</v>
      </c>
      <c r="T4145" s="43">
        <f ca="1">_xll.BInterpol('Base CDI'!$H$4:$H$28,'Base CDI'!$J$4:$J$29,S4145,"Cubic","Extrapolate=Linear","MultiX=Average","Skip=True","Sort=True")</f>
        <v>13.512336525307798</v>
      </c>
      <c r="U4145" s="43">
        <f ca="1">_xll.BInterpol('Base CDI'!$H$4:$H$28,'Base CDI'!$I$4:$I$29,S4145,"Cubic","Extrapolate=Linear","MultiX=Average","Skip=True","Sort=True")</f>
        <v>13.530841313269493</v>
      </c>
    </row>
    <row r="4146" spans="16:21" x14ac:dyDescent="0.25">
      <c r="P4146" s="10">
        <v>40542</v>
      </c>
      <c r="Q4146">
        <v>24.525680000000001</v>
      </c>
      <c r="S4146" s="42">
        <f t="shared" ca="1" si="70"/>
        <v>50166</v>
      </c>
      <c r="T4146" s="43">
        <f ca="1">_xll.BInterpol('Base CDI'!$H$4:$H$28,'Base CDI'!$J$4:$J$29,S4146,"Cubic","Extrapolate=Linear","MultiX=Average","Skip=True","Sort=True")</f>
        <v>13.512339261285911</v>
      </c>
      <c r="U4146" s="43">
        <f ca="1">_xll.BInterpol('Base CDI'!$H$4:$H$28,'Base CDI'!$I$4:$I$29,S4146,"Cubic","Extrapolate=Linear","MultiX=Average","Skip=True","Sort=True")</f>
        <v>13.530848153214773</v>
      </c>
    </row>
    <row r="4147" spans="16:21" x14ac:dyDescent="0.25">
      <c r="P4147" s="10">
        <v>40543</v>
      </c>
      <c r="Q4147">
        <v>24.535520000000002</v>
      </c>
      <c r="S4147" s="42">
        <f t="shared" ca="1" si="70"/>
        <v>50167</v>
      </c>
      <c r="T4147" s="43">
        <f ca="1">_xll.BInterpol('Base CDI'!$H$4:$H$28,'Base CDI'!$J$4:$J$29,S4147,"Cubic","Extrapolate=Linear","MultiX=Average","Skip=True","Sort=True")</f>
        <v>13.512341997264022</v>
      </c>
      <c r="U4147" s="43">
        <f ca="1">_xll.BInterpol('Base CDI'!$H$4:$H$28,'Base CDI'!$I$4:$I$29,S4147,"Cubic","Extrapolate=Linear","MultiX=Average","Skip=True","Sort=True")</f>
        <v>13.530854993160053</v>
      </c>
    </row>
    <row r="4148" spans="16:21" x14ac:dyDescent="0.25">
      <c r="P4148" s="10">
        <v>40546</v>
      </c>
      <c r="Q4148">
        <v>24.545369999999998</v>
      </c>
      <c r="S4148" s="42">
        <f t="shared" ca="1" si="70"/>
        <v>50168</v>
      </c>
      <c r="T4148" s="43">
        <f ca="1">_xll.BInterpol('Base CDI'!$H$4:$H$28,'Base CDI'!$J$4:$J$29,S4148,"Cubic","Extrapolate=Linear","MultiX=Average","Skip=True","Sort=True")</f>
        <v>13.512344733242134</v>
      </c>
      <c r="U4148" s="43">
        <f ca="1">_xll.BInterpol('Base CDI'!$H$4:$H$28,'Base CDI'!$I$4:$I$29,S4148,"Cubic","Extrapolate=Linear","MultiX=Average","Skip=True","Sort=True")</f>
        <v>13.530861833105334</v>
      </c>
    </row>
    <row r="4149" spans="16:21" x14ac:dyDescent="0.25">
      <c r="P4149" s="10">
        <v>40547</v>
      </c>
      <c r="Q4149">
        <v>24.555219999999998</v>
      </c>
      <c r="S4149" s="42">
        <f t="shared" ca="1" si="70"/>
        <v>50169</v>
      </c>
      <c r="T4149" s="43">
        <f ca="1">_xll.BInterpol('Base CDI'!$H$4:$H$28,'Base CDI'!$J$4:$J$29,S4149,"Cubic","Extrapolate=Linear","MultiX=Average","Skip=True","Sort=True")</f>
        <v>13.512347469220247</v>
      </c>
      <c r="U4149" s="43">
        <f ca="1">_xll.BInterpol('Base CDI'!$H$4:$H$28,'Base CDI'!$I$4:$I$29,S4149,"Cubic","Extrapolate=Linear","MultiX=Average","Skip=True","Sort=True")</f>
        <v>13.530868673050614</v>
      </c>
    </row>
    <row r="4150" spans="16:21" x14ac:dyDescent="0.25">
      <c r="P4150" s="10">
        <v>40548</v>
      </c>
      <c r="Q4150">
        <v>24.565069999999999</v>
      </c>
      <c r="S4150" s="42">
        <f t="shared" ca="1" si="70"/>
        <v>50170</v>
      </c>
      <c r="T4150" s="43">
        <f ca="1">_xll.BInterpol('Base CDI'!$H$4:$H$28,'Base CDI'!$J$4:$J$29,S4150,"Cubic","Extrapolate=Linear","MultiX=Average","Skip=True","Sort=True")</f>
        <v>13.512350205198359</v>
      </c>
      <c r="U4150" s="43">
        <f ca="1">_xll.BInterpol('Base CDI'!$H$4:$H$28,'Base CDI'!$I$4:$I$29,S4150,"Cubic","Extrapolate=Linear","MultiX=Average","Skip=True","Sort=True")</f>
        <v>13.530875512995895</v>
      </c>
    </row>
    <row r="4151" spans="16:21" x14ac:dyDescent="0.25">
      <c r="P4151" s="10">
        <v>40549</v>
      </c>
      <c r="Q4151">
        <v>24.574929999999998</v>
      </c>
      <c r="S4151" s="42">
        <f t="shared" ca="1" si="70"/>
        <v>50171</v>
      </c>
      <c r="T4151" s="43">
        <f ca="1">_xll.BInterpol('Base CDI'!$H$4:$H$28,'Base CDI'!$J$4:$J$29,S4151,"Cubic","Extrapolate=Linear","MultiX=Average","Skip=True","Sort=True")</f>
        <v>13.512352941176472</v>
      </c>
      <c r="U4151" s="43">
        <f ca="1">_xll.BInterpol('Base CDI'!$H$4:$H$28,'Base CDI'!$I$4:$I$29,S4151,"Cubic","Extrapolate=Linear","MultiX=Average","Skip=True","Sort=True")</f>
        <v>13.530882352941175</v>
      </c>
    </row>
    <row r="4152" spans="16:21" x14ac:dyDescent="0.25">
      <c r="P4152" s="10">
        <v>40550</v>
      </c>
      <c r="Q4152">
        <v>24.584790000000002</v>
      </c>
      <c r="S4152" s="42">
        <f t="shared" ca="1" si="70"/>
        <v>50172</v>
      </c>
      <c r="T4152" s="43">
        <f ca="1">_xll.BInterpol('Base CDI'!$H$4:$H$28,'Base CDI'!$J$4:$J$29,S4152,"Cubic","Extrapolate=Linear","MultiX=Average","Skip=True","Sort=True")</f>
        <v>13.512355677154583</v>
      </c>
      <c r="U4152" s="43">
        <f ca="1">_xll.BInterpol('Base CDI'!$H$4:$H$28,'Base CDI'!$I$4:$I$29,S4152,"Cubic","Extrapolate=Linear","MultiX=Average","Skip=True","Sort=True")</f>
        <v>13.530889192886455</v>
      </c>
    </row>
    <row r="4153" spans="16:21" x14ac:dyDescent="0.25">
      <c r="P4153" s="10">
        <v>40553</v>
      </c>
      <c r="Q4153">
        <v>24.594660000000001</v>
      </c>
      <c r="S4153" s="42">
        <f t="shared" ca="1" si="70"/>
        <v>50173</v>
      </c>
      <c r="T4153" s="43">
        <f ca="1">_xll.BInterpol('Base CDI'!$H$4:$H$28,'Base CDI'!$J$4:$J$29,S4153,"Cubic","Extrapolate=Linear","MultiX=Average","Skip=True","Sort=True")</f>
        <v>13.512358413132695</v>
      </c>
      <c r="U4153" s="43">
        <f ca="1">_xll.BInterpol('Base CDI'!$H$4:$H$28,'Base CDI'!$I$4:$I$29,S4153,"Cubic","Extrapolate=Linear","MultiX=Average","Skip=True","Sort=True")</f>
        <v>13.530896032831736</v>
      </c>
    </row>
    <row r="4154" spans="16:21" x14ac:dyDescent="0.25">
      <c r="P4154" s="10">
        <v>40554</v>
      </c>
      <c r="Q4154">
        <v>24.60453</v>
      </c>
      <c r="S4154" s="42">
        <f t="shared" ca="1" si="70"/>
        <v>50174</v>
      </c>
      <c r="T4154" s="43">
        <f ca="1">_xll.BInterpol('Base CDI'!$H$4:$H$28,'Base CDI'!$J$4:$J$29,S4154,"Cubic","Extrapolate=Linear","MultiX=Average","Skip=True","Sort=True")</f>
        <v>13.512361149110808</v>
      </c>
      <c r="U4154" s="43">
        <f ca="1">_xll.BInterpol('Base CDI'!$H$4:$H$28,'Base CDI'!$I$4:$I$29,S4154,"Cubic","Extrapolate=Linear","MultiX=Average","Skip=True","Sort=True")</f>
        <v>13.530902872777016</v>
      </c>
    </row>
    <row r="4155" spans="16:21" x14ac:dyDescent="0.25">
      <c r="P4155" s="10">
        <v>40555</v>
      </c>
      <c r="Q4155">
        <v>24.6144</v>
      </c>
      <c r="S4155" s="42">
        <f t="shared" ca="1" si="70"/>
        <v>50175</v>
      </c>
      <c r="T4155" s="43">
        <f ca="1">_xll.BInterpol('Base CDI'!$H$4:$H$28,'Base CDI'!$J$4:$J$29,S4155,"Cubic","Extrapolate=Linear","MultiX=Average","Skip=True","Sort=True")</f>
        <v>13.51236388508892</v>
      </c>
      <c r="U4155" s="43">
        <f ca="1">_xll.BInterpol('Base CDI'!$H$4:$H$28,'Base CDI'!$I$4:$I$29,S4155,"Cubic","Extrapolate=Linear","MultiX=Average","Skip=True","Sort=True")</f>
        <v>13.530909712722297</v>
      </c>
    </row>
    <row r="4156" spans="16:21" x14ac:dyDescent="0.25">
      <c r="P4156" s="10">
        <v>40556</v>
      </c>
      <c r="Q4156">
        <v>24.624279999999999</v>
      </c>
      <c r="S4156" s="42">
        <f t="shared" ca="1" si="70"/>
        <v>50176</v>
      </c>
      <c r="T4156" s="43">
        <f ca="1">_xll.BInterpol('Base CDI'!$H$4:$H$28,'Base CDI'!$J$4:$J$29,S4156,"Cubic","Extrapolate=Linear","MultiX=Average","Skip=True","Sort=True")</f>
        <v>13.512366621067033</v>
      </c>
      <c r="U4156" s="43">
        <f ca="1">_xll.BInterpol('Base CDI'!$H$4:$H$28,'Base CDI'!$I$4:$I$29,S4156,"Cubic","Extrapolate=Linear","MultiX=Average","Skip=True","Sort=True")</f>
        <v>13.530916552667577</v>
      </c>
    </row>
    <row r="4157" spans="16:21" x14ac:dyDescent="0.25">
      <c r="P4157" s="10">
        <v>40557</v>
      </c>
      <c r="Q4157">
        <v>24.634160000000001</v>
      </c>
      <c r="S4157" s="42">
        <f t="shared" ca="1" si="70"/>
        <v>50177</v>
      </c>
      <c r="T4157" s="43">
        <f ca="1">_xll.BInterpol('Base CDI'!$H$4:$H$28,'Base CDI'!$J$4:$J$29,S4157,"Cubic","Extrapolate=Linear","MultiX=Average","Skip=True","Sort=True")</f>
        <v>13.512369357045145</v>
      </c>
      <c r="U4157" s="43">
        <f ca="1">_xll.BInterpol('Base CDI'!$H$4:$H$28,'Base CDI'!$I$4:$I$29,S4157,"Cubic","Extrapolate=Linear","MultiX=Average","Skip=True","Sort=True")</f>
        <v>13.530923392612859</v>
      </c>
    </row>
    <row r="4158" spans="16:21" x14ac:dyDescent="0.25">
      <c r="P4158" s="10">
        <v>40560</v>
      </c>
      <c r="Q4158">
        <v>24.64405</v>
      </c>
      <c r="S4158" s="42">
        <f t="shared" ca="1" si="70"/>
        <v>50178</v>
      </c>
      <c r="T4158" s="43">
        <f ca="1">_xll.BInterpol('Base CDI'!$H$4:$H$28,'Base CDI'!$J$4:$J$29,S4158,"Cubic","Extrapolate=Linear","MultiX=Average","Skip=True","Sort=True")</f>
        <v>13.512372093023256</v>
      </c>
      <c r="U4158" s="43">
        <f ca="1">_xll.BInterpol('Base CDI'!$H$4:$H$28,'Base CDI'!$I$4:$I$29,S4158,"Cubic","Extrapolate=Linear","MultiX=Average","Skip=True","Sort=True")</f>
        <v>13.53093023255814</v>
      </c>
    </row>
    <row r="4159" spans="16:21" x14ac:dyDescent="0.25">
      <c r="P4159" s="10">
        <v>40561</v>
      </c>
      <c r="Q4159">
        <v>24.653939999999999</v>
      </c>
      <c r="S4159" s="42">
        <f t="shared" ca="1" si="70"/>
        <v>50179</v>
      </c>
      <c r="T4159" s="43">
        <f ca="1">_xll.BInterpol('Base CDI'!$H$4:$H$28,'Base CDI'!$J$4:$J$29,S4159,"Cubic","Extrapolate=Linear","MultiX=Average","Skip=True","Sort=True")</f>
        <v>13.512374829001368</v>
      </c>
      <c r="U4159" s="43">
        <f ca="1">_xll.BInterpol('Base CDI'!$H$4:$H$28,'Base CDI'!$I$4:$I$29,S4159,"Cubic","Extrapolate=Linear","MultiX=Average","Skip=True","Sort=True")</f>
        <v>13.53093707250342</v>
      </c>
    </row>
    <row r="4160" spans="16:21" x14ac:dyDescent="0.25">
      <c r="P4160" s="10">
        <v>40562</v>
      </c>
      <c r="Q4160">
        <v>24.66384</v>
      </c>
      <c r="S4160" s="42">
        <f t="shared" ca="1" si="70"/>
        <v>50180</v>
      </c>
      <c r="T4160" s="43">
        <f ca="1">_xll.BInterpol('Base CDI'!$H$4:$H$28,'Base CDI'!$J$4:$J$29,S4160,"Cubic","Extrapolate=Linear","MultiX=Average","Skip=True","Sort=True")</f>
        <v>13.512377564979481</v>
      </c>
      <c r="U4160" s="43">
        <f ca="1">_xll.BInterpol('Base CDI'!$H$4:$H$28,'Base CDI'!$I$4:$I$29,S4160,"Cubic","Extrapolate=Linear","MultiX=Average","Skip=True","Sort=True")</f>
        <v>13.5309439124487</v>
      </c>
    </row>
    <row r="4161" spans="16:21" x14ac:dyDescent="0.25">
      <c r="P4161" s="10">
        <v>40563</v>
      </c>
      <c r="Q4161">
        <v>24.673729999999999</v>
      </c>
      <c r="S4161" s="42">
        <f t="shared" ca="1" si="70"/>
        <v>50181</v>
      </c>
      <c r="T4161" s="43">
        <f ca="1">_xll.BInterpol('Base CDI'!$H$4:$H$28,'Base CDI'!$J$4:$J$29,S4161,"Cubic","Extrapolate=Linear","MultiX=Average","Skip=True","Sort=True")</f>
        <v>13.512380300957593</v>
      </c>
      <c r="U4161" s="43">
        <f ca="1">_xll.BInterpol('Base CDI'!$H$4:$H$28,'Base CDI'!$I$4:$I$29,S4161,"Cubic","Extrapolate=Linear","MultiX=Average","Skip=True","Sort=True")</f>
        <v>13.530950752393981</v>
      </c>
    </row>
    <row r="4162" spans="16:21" x14ac:dyDescent="0.25">
      <c r="P4162" s="10">
        <v>40564</v>
      </c>
      <c r="Q4162">
        <v>24.684080000000002</v>
      </c>
      <c r="S4162" s="42">
        <f t="shared" ca="1" si="70"/>
        <v>50182</v>
      </c>
      <c r="T4162" s="43">
        <f ca="1">_xll.BInterpol('Base CDI'!$H$4:$H$28,'Base CDI'!$J$4:$J$29,S4162,"Cubic","Extrapolate=Linear","MultiX=Average","Skip=True","Sort=True")</f>
        <v>13.512383036935706</v>
      </c>
      <c r="U4162" s="43">
        <f ca="1">_xll.BInterpol('Base CDI'!$H$4:$H$28,'Base CDI'!$I$4:$I$29,S4162,"Cubic","Extrapolate=Linear","MultiX=Average","Skip=True","Sort=True")</f>
        <v>13.530957592339261</v>
      </c>
    </row>
    <row r="4163" spans="16:21" x14ac:dyDescent="0.25">
      <c r="P4163" s="10">
        <v>40567</v>
      </c>
      <c r="Q4163">
        <v>24.694430000000001</v>
      </c>
      <c r="S4163" s="42">
        <f t="shared" ca="1" si="70"/>
        <v>50183</v>
      </c>
      <c r="T4163" s="43">
        <f ca="1">_xll.BInterpol('Base CDI'!$H$4:$H$28,'Base CDI'!$J$4:$J$29,S4163,"Cubic","Extrapolate=Linear","MultiX=Average","Skip=True","Sort=True")</f>
        <v>13.512385772913817</v>
      </c>
      <c r="U4163" s="43">
        <f ca="1">_xll.BInterpol('Base CDI'!$H$4:$H$28,'Base CDI'!$I$4:$I$29,S4163,"Cubic","Extrapolate=Linear","MultiX=Average","Skip=True","Sort=True")</f>
        <v>13.530964432284541</v>
      </c>
    </row>
    <row r="4164" spans="16:21" x14ac:dyDescent="0.25">
      <c r="P4164" s="10">
        <v>40568</v>
      </c>
      <c r="Q4164">
        <v>24.70478</v>
      </c>
      <c r="S4164" s="42">
        <f t="shared" ca="1" si="70"/>
        <v>50184</v>
      </c>
      <c r="T4164" s="43">
        <f ca="1">_xll.BInterpol('Base CDI'!$H$4:$H$28,'Base CDI'!$J$4:$J$29,S4164,"Cubic","Extrapolate=Linear","MultiX=Average","Skip=True","Sort=True")</f>
        <v>13.512388508891929</v>
      </c>
      <c r="U4164" s="43">
        <f ca="1">_xll.BInterpol('Base CDI'!$H$4:$H$28,'Base CDI'!$I$4:$I$29,S4164,"Cubic","Extrapolate=Linear","MultiX=Average","Skip=True","Sort=True")</f>
        <v>13.530971272229822</v>
      </c>
    </row>
    <row r="4165" spans="16:21" x14ac:dyDescent="0.25">
      <c r="P4165" s="10">
        <v>40569</v>
      </c>
      <c r="Q4165">
        <v>24.715129999999998</v>
      </c>
      <c r="S4165" s="42">
        <f t="shared" ca="1" si="70"/>
        <v>50185</v>
      </c>
      <c r="T4165" s="43">
        <f ca="1">_xll.BInterpol('Base CDI'!$H$4:$H$28,'Base CDI'!$J$4:$J$29,S4165,"Cubic","Extrapolate=Linear","MultiX=Average","Skip=True","Sort=True")</f>
        <v>13.512391244870042</v>
      </c>
      <c r="U4165" s="43">
        <f ca="1">_xll.BInterpol('Base CDI'!$H$4:$H$28,'Base CDI'!$I$4:$I$29,S4165,"Cubic","Extrapolate=Linear","MultiX=Average","Skip=True","Sort=True")</f>
        <v>13.530978112175102</v>
      </c>
    </row>
    <row r="4166" spans="16:21" x14ac:dyDescent="0.25">
      <c r="P4166" s="10">
        <v>40570</v>
      </c>
      <c r="Q4166">
        <v>24.7255</v>
      </c>
      <c r="S4166" s="42">
        <f t="shared" ca="1" si="70"/>
        <v>50186</v>
      </c>
      <c r="T4166" s="43">
        <f ca="1">_xll.BInterpol('Base CDI'!$H$4:$H$28,'Base CDI'!$J$4:$J$29,S4166,"Cubic","Extrapolate=Linear","MultiX=Average","Skip=True","Sort=True")</f>
        <v>13.512393980848154</v>
      </c>
      <c r="U4166" s="43">
        <f ca="1">_xll.BInterpol('Base CDI'!$H$4:$H$28,'Base CDI'!$I$4:$I$29,S4166,"Cubic","Extrapolate=Linear","MultiX=Average","Skip=True","Sort=True")</f>
        <v>13.530984952120383</v>
      </c>
    </row>
    <row r="4167" spans="16:21" x14ac:dyDescent="0.25">
      <c r="P4167" s="10">
        <v>40571</v>
      </c>
      <c r="Q4167">
        <v>24.735859999999999</v>
      </c>
      <c r="S4167" s="42">
        <f t="shared" ca="1" si="70"/>
        <v>50187</v>
      </c>
      <c r="T4167" s="43">
        <f ca="1">_xll.BInterpol('Base CDI'!$H$4:$H$28,'Base CDI'!$J$4:$J$29,S4167,"Cubic","Extrapolate=Linear","MultiX=Average","Skip=True","Sort=True")</f>
        <v>13.512396716826267</v>
      </c>
      <c r="U4167" s="43">
        <f ca="1">_xll.BInterpol('Base CDI'!$H$4:$H$28,'Base CDI'!$I$4:$I$29,S4167,"Cubic","Extrapolate=Linear","MultiX=Average","Skip=True","Sort=True")</f>
        <v>13.530991792065663</v>
      </c>
    </row>
    <row r="4168" spans="16:21" x14ac:dyDescent="0.25">
      <c r="P4168" s="10">
        <v>40574</v>
      </c>
      <c r="Q4168">
        <v>24.746230000000001</v>
      </c>
      <c r="S4168" s="42">
        <f t="shared" ca="1" si="70"/>
        <v>50188</v>
      </c>
      <c r="T4168" s="43">
        <f ca="1">_xll.BInterpol('Base CDI'!$H$4:$H$28,'Base CDI'!$J$4:$J$29,S4168,"Cubic","Extrapolate=Linear","MultiX=Average","Skip=True","Sort=True")</f>
        <v>13.512399452804377</v>
      </c>
      <c r="U4168" s="43">
        <f ca="1">_xll.BInterpol('Base CDI'!$H$4:$H$28,'Base CDI'!$I$4:$I$29,S4168,"Cubic","Extrapolate=Linear","MultiX=Average","Skip=True","Sort=True")</f>
        <v>13.530998632010943</v>
      </c>
    </row>
    <row r="4169" spans="16:21" x14ac:dyDescent="0.25">
      <c r="P4169" s="10">
        <v>40575</v>
      </c>
      <c r="Q4169">
        <v>24.756609999999998</v>
      </c>
      <c r="S4169" s="42">
        <f t="shared" ca="1" si="70"/>
        <v>50189</v>
      </c>
      <c r="T4169" s="43">
        <f ca="1">_xll.BInterpol('Base CDI'!$H$4:$H$28,'Base CDI'!$J$4:$J$29,S4169,"Cubic","Extrapolate=Linear","MultiX=Average","Skip=True","Sort=True")</f>
        <v>13.51240218878249</v>
      </c>
      <c r="U4169" s="43">
        <f ca="1">_xll.BInterpol('Base CDI'!$H$4:$H$28,'Base CDI'!$I$4:$I$29,S4169,"Cubic","Extrapolate=Linear","MultiX=Average","Skip=True","Sort=True")</f>
        <v>13.531005471956224</v>
      </c>
    </row>
    <row r="4170" spans="16:21" x14ac:dyDescent="0.25">
      <c r="P4170" s="10">
        <v>40576</v>
      </c>
      <c r="Q4170">
        <v>24.76698</v>
      </c>
      <c r="S4170" s="42">
        <f t="shared" ca="1" si="70"/>
        <v>50190</v>
      </c>
      <c r="T4170" s="43">
        <f ca="1">_xll.BInterpol('Base CDI'!$H$4:$H$28,'Base CDI'!$J$4:$J$29,S4170,"Cubic","Extrapolate=Linear","MultiX=Average","Skip=True","Sort=True")</f>
        <v>13.512404924760602</v>
      </c>
      <c r="U4170" s="43">
        <f ca="1">_xll.BInterpol('Base CDI'!$H$4:$H$28,'Base CDI'!$I$4:$I$29,S4170,"Cubic","Extrapolate=Linear","MultiX=Average","Skip=True","Sort=True")</f>
        <v>13.531012311901504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1">S4170+1</f>
        <v>50191</v>
      </c>
      <c r="T4171" s="43">
        <f ca="1">_xll.BInterpol('Base CDI'!$H$4:$H$28,'Base CDI'!$J$4:$J$29,S4171,"Cubic","Extrapolate=Linear","MultiX=Average","Skip=True","Sort=True")</f>
        <v>13.512407660738715</v>
      </c>
      <c r="U4171" s="43">
        <f ca="1">_xll.BInterpol('Base CDI'!$H$4:$H$28,'Base CDI'!$I$4:$I$29,S4171,"Cubic","Extrapolate=Linear","MultiX=Average","Skip=True","Sort=True")</f>
        <v>13.531019151846785</v>
      </c>
    </row>
    <row r="4172" spans="16:21" x14ac:dyDescent="0.25">
      <c r="P4172" s="10">
        <v>40578</v>
      </c>
      <c r="Q4172">
        <v>24.787749999999999</v>
      </c>
      <c r="S4172" s="42">
        <f t="shared" ca="1" si="71"/>
        <v>50192</v>
      </c>
      <c r="T4172" s="43">
        <f ca="1">_xll.BInterpol('Base CDI'!$H$4:$H$28,'Base CDI'!$J$4:$J$29,S4172,"Cubic","Extrapolate=Linear","MultiX=Average","Skip=True","Sort=True")</f>
        <v>13.512410396716827</v>
      </c>
      <c r="U4172" s="43">
        <f ca="1">_xll.BInterpol('Base CDI'!$H$4:$H$28,'Base CDI'!$I$4:$I$29,S4172,"Cubic","Extrapolate=Linear","MultiX=Average","Skip=True","Sort=True")</f>
        <v>13.531025991792065</v>
      </c>
    </row>
    <row r="4173" spans="16:21" x14ac:dyDescent="0.25">
      <c r="P4173" s="10">
        <v>40581</v>
      </c>
      <c r="Q4173">
        <v>24.79815</v>
      </c>
      <c r="S4173" s="42">
        <f t="shared" ca="1" si="71"/>
        <v>50193</v>
      </c>
      <c r="T4173" s="43">
        <f ca="1">_xll.BInterpol('Base CDI'!$H$4:$H$28,'Base CDI'!$J$4:$J$29,S4173,"Cubic","Extrapolate=Linear","MultiX=Average","Skip=True","Sort=True")</f>
        <v>13.512413132694938</v>
      </c>
      <c r="U4173" s="43">
        <f ca="1">_xll.BInterpol('Base CDI'!$H$4:$H$28,'Base CDI'!$I$4:$I$29,S4173,"Cubic","Extrapolate=Linear","MultiX=Average","Skip=True","Sort=True")</f>
        <v>13.531032831737345</v>
      </c>
    </row>
    <row r="4174" spans="16:21" x14ac:dyDescent="0.25">
      <c r="P4174" s="10">
        <v>40582</v>
      </c>
      <c r="Q4174">
        <v>24.808540000000001</v>
      </c>
      <c r="S4174" s="42">
        <f t="shared" ca="1" si="71"/>
        <v>50194</v>
      </c>
      <c r="T4174" s="43">
        <f ca="1">_xll.BInterpol('Base CDI'!$H$4:$H$28,'Base CDI'!$J$4:$J$29,S4174,"Cubic","Extrapolate=Linear","MultiX=Average","Skip=True","Sort=True")</f>
        <v>13.512415868673051</v>
      </c>
      <c r="U4174" s="43">
        <f ca="1">_xll.BInterpol('Base CDI'!$H$4:$H$28,'Base CDI'!$I$4:$I$29,S4174,"Cubic","Extrapolate=Linear","MultiX=Average","Skip=True","Sort=True")</f>
        <v>13.531039671682626</v>
      </c>
    </row>
    <row r="4175" spans="16:21" x14ac:dyDescent="0.25">
      <c r="P4175" s="10">
        <v>40583</v>
      </c>
      <c r="Q4175">
        <v>24.818940000000001</v>
      </c>
      <c r="S4175" s="42">
        <f t="shared" ca="1" si="71"/>
        <v>50195</v>
      </c>
      <c r="T4175" s="43">
        <f ca="1">_xll.BInterpol('Base CDI'!$H$4:$H$28,'Base CDI'!$J$4:$J$29,S4175,"Cubic","Extrapolate=Linear","MultiX=Average","Skip=True","Sort=True")</f>
        <v>13.512418604651163</v>
      </c>
      <c r="U4175" s="43">
        <f ca="1">_xll.BInterpol('Base CDI'!$H$4:$H$28,'Base CDI'!$I$4:$I$29,S4175,"Cubic","Extrapolate=Linear","MultiX=Average","Skip=True","Sort=True")</f>
        <v>13.531046511627906</v>
      </c>
    </row>
    <row r="4176" spans="16:21" x14ac:dyDescent="0.25">
      <c r="P4176" s="10">
        <v>40584</v>
      </c>
      <c r="Q4176">
        <v>24.829350000000002</v>
      </c>
      <c r="S4176" s="42">
        <f t="shared" ca="1" si="71"/>
        <v>50196</v>
      </c>
      <c r="T4176" s="43">
        <f ca="1">_xll.BInterpol('Base CDI'!$H$4:$H$28,'Base CDI'!$J$4:$J$29,S4176,"Cubic","Extrapolate=Linear","MultiX=Average","Skip=True","Sort=True")</f>
        <v>13.512421340629276</v>
      </c>
      <c r="U4176" s="43">
        <f ca="1">_xll.BInterpol('Base CDI'!$H$4:$H$28,'Base CDI'!$I$4:$I$29,S4176,"Cubic","Extrapolate=Linear","MultiX=Average","Skip=True","Sort=True")</f>
        <v>13.531053351573187</v>
      </c>
    </row>
    <row r="4177" spans="16:21" x14ac:dyDescent="0.25">
      <c r="P4177" s="10">
        <v>40585</v>
      </c>
      <c r="Q4177">
        <v>24.839759999999998</v>
      </c>
      <c r="S4177" s="42">
        <f t="shared" ca="1" si="71"/>
        <v>50197</v>
      </c>
      <c r="T4177" s="43">
        <f ca="1">_xll.BInterpol('Base CDI'!$H$4:$H$28,'Base CDI'!$J$4:$J$29,S4177,"Cubic","Extrapolate=Linear","MultiX=Average","Skip=True","Sort=True")</f>
        <v>13.512424076607388</v>
      </c>
      <c r="U4177" s="43">
        <f ca="1">_xll.BInterpol('Base CDI'!$H$4:$H$28,'Base CDI'!$I$4:$I$29,S4177,"Cubic","Extrapolate=Linear","MultiX=Average","Skip=True","Sort=True")</f>
        <v>13.531060191518467</v>
      </c>
    </row>
    <row r="4178" spans="16:21" x14ac:dyDescent="0.25">
      <c r="P4178" s="10">
        <v>40588</v>
      </c>
      <c r="Q4178">
        <v>24.850180000000002</v>
      </c>
      <c r="S4178" s="42">
        <f t="shared" ca="1" si="71"/>
        <v>50198</v>
      </c>
      <c r="T4178" s="43">
        <f ca="1">_xll.BInterpol('Base CDI'!$H$4:$H$28,'Base CDI'!$J$4:$J$29,S4178,"Cubic","Extrapolate=Linear","MultiX=Average","Skip=True","Sort=True")</f>
        <v>13.512426812585501</v>
      </c>
      <c r="U4178" s="43">
        <f ca="1">_xll.BInterpol('Base CDI'!$H$4:$H$28,'Base CDI'!$I$4:$I$29,S4178,"Cubic","Extrapolate=Linear","MultiX=Average","Skip=True","Sort=True")</f>
        <v>13.531067031463747</v>
      </c>
    </row>
    <row r="4179" spans="16:21" x14ac:dyDescent="0.25">
      <c r="P4179" s="10">
        <v>40589</v>
      </c>
      <c r="Q4179">
        <v>24.860600000000002</v>
      </c>
      <c r="S4179" s="42">
        <f t="shared" ca="1" si="71"/>
        <v>50199</v>
      </c>
      <c r="T4179" s="43">
        <f ca="1">_xll.BInterpol('Base CDI'!$H$4:$H$28,'Base CDI'!$J$4:$J$29,S4179,"Cubic","Extrapolate=Linear","MultiX=Average","Skip=True","Sort=True")</f>
        <v>13.512429548563611</v>
      </c>
      <c r="U4179" s="43">
        <f ca="1">_xll.BInterpol('Base CDI'!$H$4:$H$28,'Base CDI'!$I$4:$I$29,S4179,"Cubic","Extrapolate=Linear","MultiX=Average","Skip=True","Sort=True")</f>
        <v>13.531073871409028</v>
      </c>
    </row>
    <row r="4180" spans="16:21" x14ac:dyDescent="0.25">
      <c r="P4180" s="10">
        <v>40590</v>
      </c>
      <c r="Q4180">
        <v>24.871030000000001</v>
      </c>
      <c r="S4180" s="42">
        <f t="shared" ca="1" si="71"/>
        <v>50200</v>
      </c>
      <c r="T4180" s="43">
        <f ca="1">_xll.BInterpol('Base CDI'!$H$4:$H$28,'Base CDI'!$J$4:$J$29,S4180,"Cubic","Extrapolate=Linear","MultiX=Average","Skip=True","Sort=True")</f>
        <v>13.512432284541724</v>
      </c>
      <c r="U4180" s="43">
        <f ca="1">_xll.BInterpol('Base CDI'!$H$4:$H$28,'Base CDI'!$I$4:$I$29,S4180,"Cubic","Extrapolate=Linear","MultiX=Average","Skip=True","Sort=True")</f>
        <v>13.531080711354308</v>
      </c>
    </row>
    <row r="4181" spans="16:21" x14ac:dyDescent="0.25">
      <c r="P4181" s="10">
        <v>40591</v>
      </c>
      <c r="Q4181">
        <v>24.88147</v>
      </c>
      <c r="S4181" s="42">
        <f t="shared" ca="1" si="71"/>
        <v>50201</v>
      </c>
      <c r="T4181" s="43">
        <f ca="1">_xll.BInterpol('Base CDI'!$H$4:$H$28,'Base CDI'!$J$4:$J$29,S4181,"Cubic","Extrapolate=Linear","MultiX=Average","Skip=True","Sort=True")</f>
        <v>13.512435020519836</v>
      </c>
      <c r="U4181" s="43">
        <f ca="1">_xll.BInterpol('Base CDI'!$H$4:$H$28,'Base CDI'!$I$4:$I$29,S4181,"Cubic","Extrapolate=Linear","MultiX=Average","Skip=True","Sort=True")</f>
        <v>13.531087551299589</v>
      </c>
    </row>
    <row r="4182" spans="16:21" x14ac:dyDescent="0.25">
      <c r="P4182" s="10">
        <v>40592</v>
      </c>
      <c r="Q4182">
        <v>24.891909999999999</v>
      </c>
      <c r="S4182" s="42">
        <f t="shared" ca="1" si="71"/>
        <v>50202</v>
      </c>
      <c r="T4182" s="43">
        <f ca="1">_xll.BInterpol('Base CDI'!$H$4:$H$28,'Base CDI'!$J$4:$J$29,S4182,"Cubic","Extrapolate=Linear","MultiX=Average","Skip=True","Sort=True")</f>
        <v>13.512437756497949</v>
      </c>
      <c r="U4182" s="43">
        <f ca="1">_xll.BInterpol('Base CDI'!$H$4:$H$28,'Base CDI'!$I$4:$I$29,S4182,"Cubic","Extrapolate=Linear","MultiX=Average","Skip=True","Sort=True")</f>
        <v>13.531094391244869</v>
      </c>
    </row>
    <row r="4183" spans="16:21" x14ac:dyDescent="0.25">
      <c r="P4183" s="10">
        <v>40595</v>
      </c>
      <c r="Q4183">
        <v>24.902360000000002</v>
      </c>
      <c r="S4183" s="42">
        <f t="shared" ca="1" si="71"/>
        <v>50203</v>
      </c>
      <c r="T4183" s="43">
        <f ca="1">_xll.BInterpol('Base CDI'!$H$4:$H$28,'Base CDI'!$J$4:$J$29,S4183,"Cubic","Extrapolate=Linear","MultiX=Average","Skip=True","Sort=True")</f>
        <v>13.512440492476061</v>
      </c>
      <c r="U4183" s="43">
        <f ca="1">_xll.BInterpol('Base CDI'!$H$4:$H$28,'Base CDI'!$I$4:$I$29,S4183,"Cubic","Extrapolate=Linear","MultiX=Average","Skip=True","Sort=True")</f>
        <v>13.531101231190149</v>
      </c>
    </row>
    <row r="4184" spans="16:21" x14ac:dyDescent="0.25">
      <c r="P4184" s="10">
        <v>40596</v>
      </c>
      <c r="Q4184">
        <v>24.91282</v>
      </c>
      <c r="S4184" s="42">
        <f t="shared" ca="1" si="71"/>
        <v>50204</v>
      </c>
      <c r="T4184" s="43">
        <f ca="1">_xll.BInterpol('Base CDI'!$H$4:$H$28,'Base CDI'!$J$4:$J$29,S4184,"Cubic","Extrapolate=Linear","MultiX=Average","Skip=True","Sort=True")</f>
        <v>13.512443228454172</v>
      </c>
      <c r="U4184" s="43">
        <f ca="1">_xll.BInterpol('Base CDI'!$H$4:$H$28,'Base CDI'!$I$4:$I$29,S4184,"Cubic","Extrapolate=Linear","MultiX=Average","Skip=True","Sort=True")</f>
        <v>13.53110807113543</v>
      </c>
    </row>
    <row r="4185" spans="16:21" x14ac:dyDescent="0.25">
      <c r="P4185" s="10">
        <v>40597</v>
      </c>
      <c r="Q4185">
        <v>24.923279999999998</v>
      </c>
      <c r="S4185" s="42">
        <f t="shared" ca="1" si="71"/>
        <v>50205</v>
      </c>
      <c r="T4185" s="43">
        <f ca="1">_xll.BInterpol('Base CDI'!$H$4:$H$28,'Base CDI'!$J$4:$J$29,S4185,"Cubic","Extrapolate=Linear","MultiX=Average","Skip=True","Sort=True")</f>
        <v>13.512445964432285</v>
      </c>
      <c r="U4185" s="43">
        <f ca="1">_xll.BInterpol('Base CDI'!$H$4:$H$28,'Base CDI'!$I$4:$I$29,S4185,"Cubic","Extrapolate=Linear","MultiX=Average","Skip=True","Sort=True")</f>
        <v>13.53111491108071</v>
      </c>
    </row>
    <row r="4186" spans="16:21" x14ac:dyDescent="0.25">
      <c r="P4186" s="10">
        <v>40598</v>
      </c>
      <c r="Q4186">
        <v>24.93375</v>
      </c>
      <c r="S4186" s="42">
        <f t="shared" ca="1" si="71"/>
        <v>50206</v>
      </c>
      <c r="T4186" s="43">
        <f ca="1">_xll.BInterpol('Base CDI'!$H$4:$H$28,'Base CDI'!$J$4:$J$29,S4186,"Cubic","Extrapolate=Linear","MultiX=Average","Skip=True","Sort=True")</f>
        <v>13.512448700410397</v>
      </c>
      <c r="U4186" s="43">
        <f ca="1">_xll.BInterpol('Base CDI'!$H$4:$H$28,'Base CDI'!$I$4:$I$29,S4186,"Cubic","Extrapolate=Linear","MultiX=Average","Skip=True","Sort=True")</f>
        <v>13.53112175102599</v>
      </c>
    </row>
    <row r="4187" spans="16:21" x14ac:dyDescent="0.25">
      <c r="P4187" s="10">
        <v>40599</v>
      </c>
      <c r="Q4187">
        <v>24.944220000000001</v>
      </c>
      <c r="S4187" s="42">
        <f t="shared" ca="1" si="71"/>
        <v>50207</v>
      </c>
      <c r="T4187" s="43">
        <f ca="1">_xll.BInterpol('Base CDI'!$H$4:$H$28,'Base CDI'!$J$4:$J$29,S4187,"Cubic","Extrapolate=Linear","MultiX=Average","Skip=True","Sort=True")</f>
        <v>13.51245143638851</v>
      </c>
      <c r="U4187" s="43">
        <f ca="1">_xll.BInterpol('Base CDI'!$H$4:$H$28,'Base CDI'!$I$4:$I$29,S4187,"Cubic","Extrapolate=Linear","MultiX=Average","Skip=True","Sort=True")</f>
        <v>13.531128590971271</v>
      </c>
    </row>
    <row r="4188" spans="16:21" x14ac:dyDescent="0.25">
      <c r="P4188" s="10">
        <v>40602</v>
      </c>
      <c r="Q4188">
        <v>24.954689999999999</v>
      </c>
      <c r="S4188" s="42">
        <f t="shared" ca="1" si="71"/>
        <v>50208</v>
      </c>
      <c r="T4188" s="43">
        <f ca="1">_xll.BInterpol('Base CDI'!$H$4:$H$28,'Base CDI'!$J$4:$J$29,S4188,"Cubic","Extrapolate=Linear","MultiX=Average","Skip=True","Sort=True")</f>
        <v>13.512454172366622</v>
      </c>
      <c r="U4188" s="43">
        <f ca="1">_xll.BInterpol('Base CDI'!$H$4:$H$28,'Base CDI'!$I$4:$I$29,S4188,"Cubic","Extrapolate=Linear","MultiX=Average","Skip=True","Sort=True")</f>
        <v>13.531135430916551</v>
      </c>
    </row>
    <row r="4189" spans="16:21" x14ac:dyDescent="0.25">
      <c r="P4189" s="10">
        <v>40603</v>
      </c>
      <c r="Q4189">
        <v>24.965160000000001</v>
      </c>
      <c r="S4189" s="42">
        <f t="shared" ca="1" si="71"/>
        <v>50209</v>
      </c>
      <c r="T4189" s="43">
        <f ca="1">_xll.BInterpol('Base CDI'!$H$4:$H$28,'Base CDI'!$J$4:$J$29,S4189,"Cubic","Extrapolate=Linear","MultiX=Average","Skip=True","Sort=True")</f>
        <v>13.512456908344733</v>
      </c>
      <c r="U4189" s="43">
        <f ca="1">_xll.BInterpol('Base CDI'!$H$4:$H$28,'Base CDI'!$I$4:$I$29,S4189,"Cubic","Extrapolate=Linear","MultiX=Average","Skip=True","Sort=True")</f>
        <v>13.531142270861832</v>
      </c>
    </row>
    <row r="4190" spans="16:21" x14ac:dyDescent="0.25">
      <c r="P4190" s="10">
        <v>40604</v>
      </c>
      <c r="Q4190">
        <v>24.975650000000002</v>
      </c>
      <c r="S4190" s="42">
        <f t="shared" ca="1" si="71"/>
        <v>50210</v>
      </c>
      <c r="T4190" s="43">
        <f ca="1">_xll.BInterpol('Base CDI'!$H$4:$H$28,'Base CDI'!$J$4:$J$29,S4190,"Cubic","Extrapolate=Linear","MultiX=Average","Skip=True","Sort=True")</f>
        <v>13.512459644322846</v>
      </c>
      <c r="U4190" s="43">
        <f ca="1">_xll.BInterpol('Base CDI'!$H$4:$H$28,'Base CDI'!$I$4:$I$29,S4190,"Cubic","Extrapolate=Linear","MultiX=Average","Skip=True","Sort=True")</f>
        <v>13.531149110807112</v>
      </c>
    </row>
    <row r="4191" spans="16:21" x14ac:dyDescent="0.25">
      <c r="P4191" s="10">
        <v>40605</v>
      </c>
      <c r="Q4191">
        <v>24.986129999999999</v>
      </c>
      <c r="S4191" s="42">
        <f t="shared" ca="1" si="71"/>
        <v>50211</v>
      </c>
      <c r="T4191" s="43">
        <f ca="1">_xll.BInterpol('Base CDI'!$H$4:$H$28,'Base CDI'!$J$4:$J$29,S4191,"Cubic","Extrapolate=Linear","MultiX=Average","Skip=True","Sort=True")</f>
        <v>13.512462380300958</v>
      </c>
      <c r="U4191" s="43">
        <f ca="1">_xll.BInterpol('Base CDI'!$H$4:$H$28,'Base CDI'!$I$4:$I$29,S4191,"Cubic","Extrapolate=Linear","MultiX=Average","Skip=True","Sort=True")</f>
        <v>13.531155950752392</v>
      </c>
    </row>
    <row r="4192" spans="16:21" x14ac:dyDescent="0.25">
      <c r="P4192" s="10">
        <v>40606</v>
      </c>
      <c r="Q4192">
        <v>24.997050000000002</v>
      </c>
      <c r="S4192" s="42">
        <f t="shared" ca="1" si="71"/>
        <v>50212</v>
      </c>
      <c r="T4192" s="43">
        <f ca="1">_xll.BInterpol('Base CDI'!$H$4:$H$28,'Base CDI'!$J$4:$J$29,S4192,"Cubic","Extrapolate=Linear","MultiX=Average","Skip=True","Sort=True")</f>
        <v>13.512465116279071</v>
      </c>
      <c r="U4192" s="43">
        <f ca="1">_xll.BInterpol('Base CDI'!$H$4:$H$28,'Base CDI'!$I$4:$I$29,S4192,"Cubic","Extrapolate=Linear","MultiX=Average","Skip=True","Sort=True")</f>
        <v>13.531162790697673</v>
      </c>
    </row>
    <row r="4193" spans="16:21" x14ac:dyDescent="0.25">
      <c r="P4193" s="10">
        <v>40611</v>
      </c>
      <c r="Q4193">
        <v>25.00798</v>
      </c>
      <c r="S4193" s="42">
        <f t="shared" ca="1" si="71"/>
        <v>50213</v>
      </c>
      <c r="T4193" s="43">
        <f ca="1">_xll.BInterpol('Base CDI'!$H$4:$H$28,'Base CDI'!$J$4:$J$29,S4193,"Cubic","Extrapolate=Linear","MultiX=Average","Skip=True","Sort=True")</f>
        <v>13.512467852257183</v>
      </c>
      <c r="U4193" s="43">
        <f ca="1">_xll.BInterpol('Base CDI'!$H$4:$H$28,'Base CDI'!$I$4:$I$29,S4193,"Cubic","Extrapolate=Linear","MultiX=Average","Skip=True","Sort=True")</f>
        <v>13.531169630642953</v>
      </c>
    </row>
    <row r="4194" spans="16:21" x14ac:dyDescent="0.25">
      <c r="P4194" s="10">
        <v>40612</v>
      </c>
      <c r="Q4194">
        <v>25.018910000000002</v>
      </c>
      <c r="S4194" s="42">
        <f t="shared" ca="1" si="71"/>
        <v>50214</v>
      </c>
      <c r="T4194" s="43">
        <f ca="1">_xll.BInterpol('Base CDI'!$H$4:$H$28,'Base CDI'!$J$4:$J$29,S4194,"Cubic","Extrapolate=Linear","MultiX=Average","Skip=True","Sort=True")</f>
        <v>13.512470588235296</v>
      </c>
      <c r="U4194" s="43">
        <f ca="1">_xll.BInterpol('Base CDI'!$H$4:$H$28,'Base CDI'!$I$4:$I$29,S4194,"Cubic","Extrapolate=Linear","MultiX=Average","Skip=True","Sort=True")</f>
        <v>13.531176470588234</v>
      </c>
    </row>
    <row r="4195" spans="16:21" x14ac:dyDescent="0.25">
      <c r="P4195" s="10">
        <v>40613</v>
      </c>
      <c r="Q4195">
        <v>25.02984</v>
      </c>
      <c r="S4195" s="42">
        <f t="shared" ca="1" si="71"/>
        <v>50215</v>
      </c>
      <c r="T4195" s="43">
        <f ca="1">_xll.BInterpol('Base CDI'!$H$4:$H$28,'Base CDI'!$J$4:$J$29,S4195,"Cubic","Extrapolate=Linear","MultiX=Average","Skip=True","Sort=True")</f>
        <v>13.512473324213406</v>
      </c>
      <c r="U4195" s="43">
        <f ca="1">_xll.BInterpol('Base CDI'!$H$4:$H$28,'Base CDI'!$I$4:$I$29,S4195,"Cubic","Extrapolate=Linear","MultiX=Average","Skip=True","Sort=True")</f>
        <v>13.531183310533514</v>
      </c>
    </row>
    <row r="4196" spans="16:21" x14ac:dyDescent="0.25">
      <c r="P4196" s="10">
        <v>40616</v>
      </c>
      <c r="Q4196">
        <v>25.040780000000002</v>
      </c>
      <c r="S4196" s="42">
        <f t="shared" ca="1" si="71"/>
        <v>50216</v>
      </c>
      <c r="T4196" s="43">
        <f ca="1">_xll.BInterpol('Base CDI'!$H$4:$H$28,'Base CDI'!$J$4:$J$29,S4196,"Cubic","Extrapolate=Linear","MultiX=Average","Skip=True","Sort=True")</f>
        <v>13.512476060191519</v>
      </c>
      <c r="U4196" s="43">
        <f ca="1">_xll.BInterpol('Base CDI'!$H$4:$H$28,'Base CDI'!$I$4:$I$29,S4196,"Cubic","Extrapolate=Linear","MultiX=Average","Skip=True","Sort=True")</f>
        <v>13.531190150478796</v>
      </c>
    </row>
    <row r="4197" spans="16:21" x14ac:dyDescent="0.25">
      <c r="P4197" s="10">
        <v>40617</v>
      </c>
      <c r="Q4197">
        <v>25.051729999999999</v>
      </c>
      <c r="S4197" s="42">
        <f t="shared" ca="1" si="71"/>
        <v>50217</v>
      </c>
      <c r="T4197" s="43">
        <f ca="1">_xll.BInterpol('Base CDI'!$H$4:$H$28,'Base CDI'!$J$4:$J$29,S4197,"Cubic","Extrapolate=Linear","MultiX=Average","Skip=True","Sort=True")</f>
        <v>13.512478796169631</v>
      </c>
      <c r="U4197" s="43">
        <f ca="1">_xll.BInterpol('Base CDI'!$H$4:$H$28,'Base CDI'!$I$4:$I$29,S4197,"Cubic","Extrapolate=Linear","MultiX=Average","Skip=True","Sort=True")</f>
        <v>13.531196990424077</v>
      </c>
    </row>
    <row r="4198" spans="16:21" x14ac:dyDescent="0.25">
      <c r="P4198" s="10">
        <v>40618</v>
      </c>
      <c r="Q4198">
        <v>25.06268</v>
      </c>
      <c r="S4198" s="42">
        <f t="shared" ca="1" si="71"/>
        <v>50218</v>
      </c>
      <c r="T4198" s="43">
        <f ca="1">_xll.BInterpol('Base CDI'!$H$4:$H$28,'Base CDI'!$J$4:$J$29,S4198,"Cubic","Extrapolate=Linear","MultiX=Average","Skip=True","Sort=True")</f>
        <v>13.512481532147744</v>
      </c>
      <c r="U4198" s="43">
        <f ca="1">_xll.BInterpol('Base CDI'!$H$4:$H$28,'Base CDI'!$I$4:$I$29,S4198,"Cubic","Extrapolate=Linear","MultiX=Average","Skip=True","Sort=True")</f>
        <v>13.531203830369357</v>
      </c>
    </row>
    <row r="4199" spans="16:21" x14ac:dyDescent="0.25">
      <c r="P4199" s="10">
        <v>40619</v>
      </c>
      <c r="Q4199">
        <v>25.073640000000001</v>
      </c>
      <c r="S4199" s="42">
        <f t="shared" ca="1" si="71"/>
        <v>50219</v>
      </c>
      <c r="T4199" s="43">
        <f ca="1">_xll.BInterpol('Base CDI'!$H$4:$H$28,'Base CDI'!$J$4:$J$29,S4199,"Cubic","Extrapolate=Linear","MultiX=Average","Skip=True","Sort=True")</f>
        <v>13.512484268125856</v>
      </c>
      <c r="U4199" s="43">
        <f ca="1">_xll.BInterpol('Base CDI'!$H$4:$H$28,'Base CDI'!$I$4:$I$29,S4199,"Cubic","Extrapolate=Linear","MultiX=Average","Skip=True","Sort=True")</f>
        <v>13.531210670314637</v>
      </c>
    </row>
    <row r="4200" spans="16:21" x14ac:dyDescent="0.25">
      <c r="P4200" s="10">
        <v>40620</v>
      </c>
      <c r="Q4200">
        <v>25.084599999999998</v>
      </c>
      <c r="S4200" s="42">
        <f t="shared" ca="1" si="71"/>
        <v>50220</v>
      </c>
      <c r="T4200" s="43">
        <f ca="1">_xll.BInterpol('Base CDI'!$H$4:$H$28,'Base CDI'!$J$4:$J$29,S4200,"Cubic","Extrapolate=Linear","MultiX=Average","Skip=True","Sort=True")</f>
        <v>13.512487004103967</v>
      </c>
      <c r="U4200" s="43">
        <f ca="1">_xll.BInterpol('Base CDI'!$H$4:$H$28,'Base CDI'!$I$4:$I$29,S4200,"Cubic","Extrapolate=Linear","MultiX=Average","Skip=True","Sort=True")</f>
        <v>13.531217510259918</v>
      </c>
    </row>
    <row r="4201" spans="16:21" x14ac:dyDescent="0.25">
      <c r="P4201" s="10">
        <v>40623</v>
      </c>
      <c r="Q4201">
        <v>25.095569999999999</v>
      </c>
      <c r="S4201" s="42">
        <f t="shared" ca="1" si="71"/>
        <v>50221</v>
      </c>
      <c r="T4201" s="43">
        <f ca="1">_xll.BInterpol('Base CDI'!$H$4:$H$28,'Base CDI'!$J$4:$J$29,S4201,"Cubic","Extrapolate=Linear","MultiX=Average","Skip=True","Sort=True")</f>
        <v>13.51248974008208</v>
      </c>
      <c r="U4201" s="43">
        <f ca="1">_xll.BInterpol('Base CDI'!$H$4:$H$28,'Base CDI'!$I$4:$I$29,S4201,"Cubic","Extrapolate=Linear","MultiX=Average","Skip=True","Sort=True")</f>
        <v>13.531224350205198</v>
      </c>
    </row>
    <row r="4202" spans="16:21" x14ac:dyDescent="0.25">
      <c r="P4202" s="10">
        <v>40624</v>
      </c>
      <c r="Q4202">
        <v>25.106539999999999</v>
      </c>
      <c r="S4202" s="42">
        <f t="shared" ca="1" si="71"/>
        <v>50222</v>
      </c>
      <c r="T4202" s="43">
        <f ca="1">_xll.BInterpol('Base CDI'!$H$4:$H$28,'Base CDI'!$J$4:$J$29,S4202,"Cubic","Extrapolate=Linear","MultiX=Average","Skip=True","Sort=True")</f>
        <v>13.512492476060192</v>
      </c>
      <c r="U4202" s="43">
        <f ca="1">_xll.BInterpol('Base CDI'!$H$4:$H$28,'Base CDI'!$I$4:$I$29,S4202,"Cubic","Extrapolate=Linear","MultiX=Average","Skip=True","Sort=True")</f>
        <v>13.531231190150478</v>
      </c>
    </row>
    <row r="4203" spans="16:21" x14ac:dyDescent="0.25">
      <c r="P4203" s="10">
        <v>40625</v>
      </c>
      <c r="Q4203">
        <v>25.117509999999999</v>
      </c>
      <c r="S4203" s="42">
        <f t="shared" ca="1" si="71"/>
        <v>50223</v>
      </c>
      <c r="T4203" s="43">
        <f ca="1">_xll.BInterpol('Base CDI'!$H$4:$H$28,'Base CDI'!$J$4:$J$29,S4203,"Cubic","Extrapolate=Linear","MultiX=Average","Skip=True","Sort=True")</f>
        <v>13.512495212038305</v>
      </c>
      <c r="U4203" s="43">
        <f ca="1">_xll.BInterpol('Base CDI'!$H$4:$H$28,'Base CDI'!$I$4:$I$29,S4203,"Cubic","Extrapolate=Linear","MultiX=Average","Skip=True","Sort=True")</f>
        <v>13.531238030095759</v>
      </c>
    </row>
    <row r="4204" spans="16:21" x14ac:dyDescent="0.25">
      <c r="P4204" s="10">
        <v>40626</v>
      </c>
      <c r="Q4204">
        <v>25.128499999999999</v>
      </c>
      <c r="S4204" s="42">
        <f t="shared" ca="1" si="71"/>
        <v>50224</v>
      </c>
      <c r="T4204" s="43">
        <f ca="1">_xll.BInterpol('Base CDI'!$H$4:$H$28,'Base CDI'!$J$4:$J$29,S4204,"Cubic","Extrapolate=Linear","MultiX=Average","Skip=True","Sort=True")</f>
        <v>13.512497948016417</v>
      </c>
      <c r="U4204" s="43">
        <f ca="1">_xll.BInterpol('Base CDI'!$H$4:$H$28,'Base CDI'!$I$4:$I$29,S4204,"Cubic","Extrapolate=Linear","MultiX=Average","Skip=True","Sort=True")</f>
        <v>13.531244870041039</v>
      </c>
    </row>
    <row r="4205" spans="16:21" x14ac:dyDescent="0.25">
      <c r="P4205" s="10">
        <v>40627</v>
      </c>
      <c r="Q4205">
        <v>25.139489999999999</v>
      </c>
      <c r="S4205" s="42">
        <f t="shared" ca="1" si="71"/>
        <v>50225</v>
      </c>
      <c r="T4205" s="43">
        <f ca="1">_xll.BInterpol('Base CDI'!$H$4:$H$28,'Base CDI'!$J$4:$J$29,S4205,"Cubic","Extrapolate=Linear","MultiX=Average","Skip=True","Sort=True")</f>
        <v>13.512500683994528</v>
      </c>
      <c r="U4205" s="43">
        <f ca="1">_xll.BInterpol('Base CDI'!$H$4:$H$28,'Base CDI'!$I$4:$I$29,S4205,"Cubic","Extrapolate=Linear","MultiX=Average","Skip=True","Sort=True")</f>
        <v>13.53125170998632</v>
      </c>
    </row>
    <row r="4206" spans="16:21" x14ac:dyDescent="0.25">
      <c r="P4206" s="10">
        <v>40630</v>
      </c>
      <c r="Q4206">
        <v>25.150490000000001</v>
      </c>
      <c r="S4206" s="42">
        <f t="shared" ca="1" si="71"/>
        <v>50226</v>
      </c>
      <c r="T4206" s="43">
        <f ca="1">_xll.BInterpol('Base CDI'!$H$4:$H$28,'Base CDI'!$J$4:$J$29,S4206,"Cubic","Extrapolate=Linear","MultiX=Average","Skip=True","Sort=True")</f>
        <v>13.51250341997264</v>
      </c>
      <c r="U4206" s="43">
        <f ca="1">_xll.BInterpol('Base CDI'!$H$4:$H$28,'Base CDI'!$I$4:$I$29,S4206,"Cubic","Extrapolate=Linear","MultiX=Average","Skip=True","Sort=True")</f>
        <v>13.5312585499316</v>
      </c>
    </row>
    <row r="4207" spans="16:21" x14ac:dyDescent="0.25">
      <c r="P4207" s="10">
        <v>40631</v>
      </c>
      <c r="Q4207">
        <v>25.1615</v>
      </c>
      <c r="S4207" s="42">
        <f t="shared" ca="1" si="71"/>
        <v>50227</v>
      </c>
      <c r="T4207" s="43">
        <f ca="1">_xll.BInterpol('Base CDI'!$H$4:$H$28,'Base CDI'!$J$4:$J$29,S4207,"Cubic","Extrapolate=Linear","MultiX=Average","Skip=True","Sort=True")</f>
        <v>13.512506155950753</v>
      </c>
      <c r="U4207" s="43">
        <f ca="1">_xll.BInterpol('Base CDI'!$H$4:$H$28,'Base CDI'!$I$4:$I$29,S4207,"Cubic","Extrapolate=Linear","MultiX=Average","Skip=True","Sort=True")</f>
        <v>13.53126538987688</v>
      </c>
    </row>
    <row r="4208" spans="16:21" x14ac:dyDescent="0.25">
      <c r="P4208" s="10">
        <v>40632</v>
      </c>
      <c r="Q4208">
        <v>25.172509999999999</v>
      </c>
      <c r="S4208" s="42">
        <f t="shared" ca="1" si="71"/>
        <v>50228</v>
      </c>
      <c r="T4208" s="43">
        <f ca="1">_xll.BInterpol('Base CDI'!$H$4:$H$28,'Base CDI'!$J$4:$J$29,S4208,"Cubic","Extrapolate=Linear","MultiX=Average","Skip=True","Sort=True")</f>
        <v>13.512508891928865</v>
      </c>
      <c r="U4208" s="43">
        <f ca="1">_xll.BInterpol('Base CDI'!$H$4:$H$28,'Base CDI'!$I$4:$I$29,S4208,"Cubic","Extrapolate=Linear","MultiX=Average","Skip=True","Sort=True")</f>
        <v>13.531272229822161</v>
      </c>
    </row>
    <row r="4209" spans="16:21" x14ac:dyDescent="0.25">
      <c r="P4209" s="10">
        <v>40633</v>
      </c>
      <c r="Q4209">
        <v>25.183530000000001</v>
      </c>
      <c r="S4209" s="42">
        <f t="shared" ca="1" si="71"/>
        <v>50229</v>
      </c>
      <c r="T4209" s="43">
        <f ca="1">_xll.BInterpol('Base CDI'!$H$4:$H$28,'Base CDI'!$J$4:$J$29,S4209,"Cubic","Extrapolate=Linear","MultiX=Average","Skip=True","Sort=True")</f>
        <v>13.512511627906978</v>
      </c>
      <c r="U4209" s="43">
        <f ca="1">_xll.BInterpol('Base CDI'!$H$4:$H$28,'Base CDI'!$I$4:$I$29,S4209,"Cubic","Extrapolate=Linear","MultiX=Average","Skip=True","Sort=True")</f>
        <v>13.531279069767441</v>
      </c>
    </row>
    <row r="4210" spans="16:21" x14ac:dyDescent="0.25">
      <c r="P4210" s="10">
        <v>40634</v>
      </c>
      <c r="Q4210">
        <v>25.194559999999999</v>
      </c>
      <c r="S4210" s="42">
        <f t="shared" ca="1" si="71"/>
        <v>50230</v>
      </c>
      <c r="T4210" s="43">
        <f ca="1">_xll.BInterpol('Base CDI'!$H$4:$H$28,'Base CDI'!$J$4:$J$29,S4210,"Cubic","Extrapolate=Linear","MultiX=Average","Skip=True","Sort=True")</f>
        <v>13.51251436388509</v>
      </c>
      <c r="U4210" s="43">
        <f ca="1">_xll.BInterpol('Base CDI'!$H$4:$H$28,'Base CDI'!$I$4:$I$29,S4210,"Cubic","Extrapolate=Linear","MultiX=Average","Skip=True","Sort=True")</f>
        <v>13.531285909712722</v>
      </c>
    </row>
    <row r="4211" spans="16:21" x14ac:dyDescent="0.25">
      <c r="P4211" s="10">
        <v>40637</v>
      </c>
      <c r="Q4211">
        <v>25.205590000000001</v>
      </c>
      <c r="S4211" s="42">
        <f t="shared" ca="1" si="71"/>
        <v>50231</v>
      </c>
      <c r="T4211" s="43">
        <f ca="1">_xll.BInterpol('Base CDI'!$H$4:$H$28,'Base CDI'!$J$4:$J$29,S4211,"Cubic","Extrapolate=Linear","MultiX=Average","Skip=True","Sort=True")</f>
        <v>13.512517099863201</v>
      </c>
      <c r="U4211" s="43">
        <f ca="1">_xll.BInterpol('Base CDI'!$H$4:$H$28,'Base CDI'!$I$4:$I$29,S4211,"Cubic","Extrapolate=Linear","MultiX=Average","Skip=True","Sort=True")</f>
        <v>13.531292749658002</v>
      </c>
    </row>
    <row r="4212" spans="16:21" x14ac:dyDescent="0.25">
      <c r="P4212" s="10">
        <v>40638</v>
      </c>
      <c r="Q4212">
        <v>25.216629999999999</v>
      </c>
      <c r="S4212" s="42">
        <f t="shared" ca="1" si="71"/>
        <v>50232</v>
      </c>
      <c r="T4212" s="43">
        <f ca="1">_xll.BInterpol('Base CDI'!$H$4:$H$28,'Base CDI'!$J$4:$J$29,S4212,"Cubic","Extrapolate=Linear","MultiX=Average","Skip=True","Sort=True")</f>
        <v>13.512519835841314</v>
      </c>
      <c r="U4212" s="43">
        <f ca="1">_xll.BInterpol('Base CDI'!$H$4:$H$28,'Base CDI'!$I$4:$I$29,S4212,"Cubic","Extrapolate=Linear","MultiX=Average","Skip=True","Sort=True")</f>
        <v>13.531299589603282</v>
      </c>
    </row>
    <row r="4213" spans="16:21" x14ac:dyDescent="0.25">
      <c r="P4213" s="10">
        <v>40639</v>
      </c>
      <c r="Q4213">
        <v>25.22766</v>
      </c>
      <c r="S4213" s="42">
        <f t="shared" ca="1" si="71"/>
        <v>50233</v>
      </c>
      <c r="T4213" s="43">
        <f ca="1">_xll.BInterpol('Base CDI'!$H$4:$H$28,'Base CDI'!$J$4:$J$29,S4213,"Cubic","Extrapolate=Linear","MultiX=Average","Skip=True","Sort=True")</f>
        <v>13.512522571819426</v>
      </c>
      <c r="U4213" s="43">
        <f ca="1">_xll.BInterpol('Base CDI'!$H$4:$H$28,'Base CDI'!$I$4:$I$29,S4213,"Cubic","Extrapolate=Linear","MultiX=Average","Skip=True","Sort=True")</f>
        <v>13.531306429548563</v>
      </c>
    </row>
    <row r="4214" spans="16:21" x14ac:dyDescent="0.25">
      <c r="P4214" s="10">
        <v>40640</v>
      </c>
      <c r="Q4214">
        <v>25.238679999999999</v>
      </c>
      <c r="S4214" s="42">
        <f t="shared" ca="1" si="71"/>
        <v>50234</v>
      </c>
      <c r="T4214" s="43">
        <f ca="1">_xll.BInterpol('Base CDI'!$H$4:$H$28,'Base CDI'!$J$4:$J$29,S4214,"Cubic","Extrapolate=Linear","MultiX=Average","Skip=True","Sort=True")</f>
        <v>13.512525307797539</v>
      </c>
      <c r="U4214" s="43">
        <f ca="1">_xll.BInterpol('Base CDI'!$H$4:$H$28,'Base CDI'!$I$4:$I$29,S4214,"Cubic","Extrapolate=Linear","MultiX=Average","Skip=True","Sort=True")</f>
        <v>13.531313269493843</v>
      </c>
    </row>
    <row r="4215" spans="16:21" x14ac:dyDescent="0.25">
      <c r="P4215" s="10">
        <v>40641</v>
      </c>
      <c r="Q4215">
        <v>25.24972</v>
      </c>
      <c r="S4215" s="42">
        <f t="shared" ca="1" si="71"/>
        <v>50235</v>
      </c>
      <c r="T4215" s="43">
        <f ca="1">_xll.BInterpol('Base CDI'!$H$4:$H$28,'Base CDI'!$J$4:$J$29,S4215,"Cubic","Extrapolate=Linear","MultiX=Average","Skip=True","Sort=True")</f>
        <v>13.512528043775651</v>
      </c>
      <c r="U4215" s="43">
        <f ca="1">_xll.BInterpol('Base CDI'!$H$4:$H$28,'Base CDI'!$I$4:$I$29,S4215,"Cubic","Extrapolate=Linear","MultiX=Average","Skip=True","Sort=True")</f>
        <v>13.531320109439124</v>
      </c>
    </row>
    <row r="4216" spans="16:21" x14ac:dyDescent="0.25">
      <c r="P4216" s="10">
        <v>40644</v>
      </c>
      <c r="Q4216">
        <v>25.260760000000001</v>
      </c>
      <c r="S4216" s="42">
        <f t="shared" ca="1" si="71"/>
        <v>50236</v>
      </c>
      <c r="T4216" s="43">
        <f ca="1">_xll.BInterpol('Base CDI'!$H$4:$H$28,'Base CDI'!$J$4:$J$29,S4216,"Cubic","Extrapolate=Linear","MultiX=Average","Skip=True","Sort=True")</f>
        <v>13.512530779753762</v>
      </c>
      <c r="U4216" s="43">
        <f ca="1">_xll.BInterpol('Base CDI'!$H$4:$H$28,'Base CDI'!$I$4:$I$29,S4216,"Cubic","Extrapolate=Linear","MultiX=Average","Skip=True","Sort=True")</f>
        <v>13.531326949384404</v>
      </c>
    </row>
    <row r="4217" spans="16:21" x14ac:dyDescent="0.25">
      <c r="P4217" s="10">
        <v>40645</v>
      </c>
      <c r="Q4217">
        <v>25.271799999999999</v>
      </c>
      <c r="S4217" s="42">
        <f t="shared" ca="1" si="71"/>
        <v>50237</v>
      </c>
      <c r="T4217" s="43">
        <f ca="1">_xll.BInterpol('Base CDI'!$H$4:$H$28,'Base CDI'!$J$4:$J$29,S4217,"Cubic","Extrapolate=Linear","MultiX=Average","Skip=True","Sort=True")</f>
        <v>13.512533515731874</v>
      </c>
      <c r="U4217" s="43">
        <f ca="1">_xll.BInterpol('Base CDI'!$H$4:$H$28,'Base CDI'!$I$4:$I$29,S4217,"Cubic","Extrapolate=Linear","MultiX=Average","Skip=True","Sort=True")</f>
        <v>13.531333789329684</v>
      </c>
    </row>
    <row r="4218" spans="16:21" x14ac:dyDescent="0.25">
      <c r="P4218" s="10">
        <v>40646</v>
      </c>
      <c r="Q4218">
        <v>25.282830000000001</v>
      </c>
      <c r="S4218" s="42">
        <f t="shared" ca="1" si="71"/>
        <v>50238</v>
      </c>
      <c r="T4218" s="43">
        <f ca="1">_xll.BInterpol('Base CDI'!$H$4:$H$28,'Base CDI'!$J$4:$J$29,S4218,"Cubic","Extrapolate=Linear","MultiX=Average","Skip=True","Sort=True")</f>
        <v>13.512536251709987</v>
      </c>
      <c r="U4218" s="43">
        <f ca="1">_xll.BInterpol('Base CDI'!$H$4:$H$28,'Base CDI'!$I$4:$I$29,S4218,"Cubic","Extrapolate=Linear","MultiX=Average","Skip=True","Sort=True")</f>
        <v>13.531340629274965</v>
      </c>
    </row>
    <row r="4219" spans="16:21" x14ac:dyDescent="0.25">
      <c r="P4219" s="10">
        <v>40647</v>
      </c>
      <c r="Q4219">
        <v>25.293890000000001</v>
      </c>
      <c r="S4219" s="42">
        <f t="shared" ca="1" si="71"/>
        <v>50239</v>
      </c>
      <c r="T4219" s="43">
        <f ca="1">_xll.BInterpol('Base CDI'!$H$4:$H$28,'Base CDI'!$J$4:$J$29,S4219,"Cubic","Extrapolate=Linear","MultiX=Average","Skip=True","Sort=True")</f>
        <v>13.512538987688099</v>
      </c>
      <c r="U4219" s="43">
        <f ca="1">_xll.BInterpol('Base CDI'!$H$4:$H$28,'Base CDI'!$I$4:$I$29,S4219,"Cubic","Extrapolate=Linear","MultiX=Average","Skip=True","Sort=True")</f>
        <v>13.531347469220245</v>
      </c>
    </row>
    <row r="4220" spans="16:21" x14ac:dyDescent="0.25">
      <c r="P4220" s="10">
        <v>40648</v>
      </c>
      <c r="Q4220">
        <v>25.304960000000001</v>
      </c>
      <c r="S4220" s="42">
        <f t="shared" ca="1" si="71"/>
        <v>50240</v>
      </c>
      <c r="T4220" s="43">
        <f ca="1">_xll.BInterpol('Base CDI'!$H$4:$H$28,'Base CDI'!$J$4:$J$29,S4220,"Cubic","Extrapolate=Linear","MultiX=Average","Skip=True","Sort=True")</f>
        <v>13.512541723666212</v>
      </c>
      <c r="U4220" s="43">
        <f ca="1">_xll.BInterpol('Base CDI'!$H$4:$H$28,'Base CDI'!$I$4:$I$29,S4220,"Cubic","Extrapolate=Linear","MultiX=Average","Skip=True","Sort=True")</f>
        <v>13.531354309165526</v>
      </c>
    </row>
    <row r="4221" spans="16:21" x14ac:dyDescent="0.25">
      <c r="P4221" s="10">
        <v>40651</v>
      </c>
      <c r="Q4221">
        <v>25.316040000000001</v>
      </c>
      <c r="S4221" s="42">
        <f t="shared" ca="1" si="71"/>
        <v>50241</v>
      </c>
      <c r="T4221" s="43">
        <f ca="1">_xll.BInterpol('Base CDI'!$H$4:$H$28,'Base CDI'!$J$4:$J$29,S4221,"Cubic","Extrapolate=Linear","MultiX=Average","Skip=True","Sort=True")</f>
        <v>13.512544459644323</v>
      </c>
      <c r="U4221" s="43">
        <f ca="1">_xll.BInterpol('Base CDI'!$H$4:$H$28,'Base CDI'!$I$4:$I$29,S4221,"Cubic","Extrapolate=Linear","MultiX=Average","Skip=True","Sort=True")</f>
        <v>13.531361149110806</v>
      </c>
    </row>
    <row r="4222" spans="16:21" x14ac:dyDescent="0.25">
      <c r="P4222" s="10">
        <v>40652</v>
      </c>
      <c r="Q4222">
        <v>25.32715</v>
      </c>
      <c r="S4222" s="42">
        <f t="shared" ca="1" si="71"/>
        <v>50242</v>
      </c>
      <c r="T4222" s="43">
        <f ca="1">_xll.BInterpol('Base CDI'!$H$4:$H$28,'Base CDI'!$J$4:$J$29,S4222,"Cubic","Extrapolate=Linear","MultiX=Average","Skip=True","Sort=True")</f>
        <v>13.512547195622435</v>
      </c>
      <c r="U4222" s="43">
        <f ca="1">_xll.BInterpol('Base CDI'!$H$4:$H$28,'Base CDI'!$I$4:$I$29,S4222,"Cubic","Extrapolate=Linear","MultiX=Average","Skip=True","Sort=True")</f>
        <v>13.531367989056086</v>
      </c>
    </row>
    <row r="4223" spans="16:21" x14ac:dyDescent="0.25">
      <c r="P4223" s="10">
        <v>40653</v>
      </c>
      <c r="Q4223">
        <v>25.338239999999999</v>
      </c>
      <c r="S4223" s="42">
        <f t="shared" ca="1" si="71"/>
        <v>50243</v>
      </c>
      <c r="T4223" s="43">
        <f ca="1">_xll.BInterpol('Base CDI'!$H$4:$H$28,'Base CDI'!$J$4:$J$29,S4223,"Cubic","Extrapolate=Linear","MultiX=Average","Skip=True","Sort=True")</f>
        <v>13.512549931600548</v>
      </c>
      <c r="U4223" s="43">
        <f ca="1">_xll.BInterpol('Base CDI'!$H$4:$H$28,'Base CDI'!$I$4:$I$29,S4223,"Cubic","Extrapolate=Linear","MultiX=Average","Skip=True","Sort=True")</f>
        <v>13.531374829001367</v>
      </c>
    </row>
    <row r="4224" spans="16:21" x14ac:dyDescent="0.25">
      <c r="P4224" s="10">
        <v>40658</v>
      </c>
      <c r="Q4224">
        <v>25.349309999999999</v>
      </c>
      <c r="S4224" s="42">
        <f t="shared" ca="1" si="71"/>
        <v>50244</v>
      </c>
      <c r="T4224" s="43">
        <f ca="1">_xll.BInterpol('Base CDI'!$H$4:$H$28,'Base CDI'!$J$4:$J$29,S4224,"Cubic","Extrapolate=Linear","MultiX=Average","Skip=True","Sort=True")</f>
        <v>13.51255266757866</v>
      </c>
      <c r="U4224" s="43">
        <f ca="1">_xll.BInterpol('Base CDI'!$H$4:$H$28,'Base CDI'!$I$4:$I$29,S4224,"Cubic","Extrapolate=Linear","MultiX=Average","Skip=True","Sort=True")</f>
        <v>13.531381668946647</v>
      </c>
    </row>
    <row r="4225" spans="16:21" x14ac:dyDescent="0.25">
      <c r="P4225" s="10">
        <v>40659</v>
      </c>
      <c r="Q4225">
        <v>25.360600000000002</v>
      </c>
      <c r="S4225" s="42">
        <f t="shared" ca="1" si="71"/>
        <v>50245</v>
      </c>
      <c r="T4225" s="43">
        <f ca="1">_xll.BInterpol('Base CDI'!$H$4:$H$28,'Base CDI'!$J$4:$J$29,S4225,"Cubic","Extrapolate=Linear","MultiX=Average","Skip=True","Sort=True")</f>
        <v>13.512555403556773</v>
      </c>
      <c r="U4225" s="43">
        <f ca="1">_xll.BInterpol('Base CDI'!$H$4:$H$28,'Base CDI'!$I$4:$I$29,S4225,"Cubic","Extrapolate=Linear","MultiX=Average","Skip=True","Sort=True")</f>
        <v>13.531388508891927</v>
      </c>
    </row>
    <row r="4226" spans="16:21" x14ac:dyDescent="0.25">
      <c r="P4226" s="10">
        <v>40660</v>
      </c>
      <c r="Q4226">
        <v>25.37191</v>
      </c>
      <c r="S4226" s="42">
        <f t="shared" ca="1" si="71"/>
        <v>50246</v>
      </c>
      <c r="T4226" s="43">
        <f ca="1">_xll.BInterpol('Base CDI'!$H$4:$H$28,'Base CDI'!$J$4:$J$29,S4226,"Cubic","Extrapolate=Linear","MultiX=Average","Skip=True","Sort=True")</f>
        <v>13.512558139534883</v>
      </c>
      <c r="U4226" s="43">
        <f ca="1">_xll.BInterpol('Base CDI'!$H$4:$H$28,'Base CDI'!$I$4:$I$29,S4226,"Cubic","Extrapolate=Linear","MultiX=Average","Skip=True","Sort=True")</f>
        <v>13.531395348837208</v>
      </c>
    </row>
    <row r="4227" spans="16:21" x14ac:dyDescent="0.25">
      <c r="P4227" s="10">
        <v>40661</v>
      </c>
      <c r="Q4227">
        <v>25.383230000000001</v>
      </c>
      <c r="S4227" s="42">
        <f t="shared" ca="1" si="71"/>
        <v>50247</v>
      </c>
      <c r="T4227" s="43">
        <f ca="1">_xll.BInterpol('Base CDI'!$H$4:$H$28,'Base CDI'!$J$4:$J$29,S4227,"Cubic","Extrapolate=Linear","MultiX=Average","Skip=True","Sort=True")</f>
        <v>13.512560875512996</v>
      </c>
      <c r="U4227" s="43">
        <f ca="1">_xll.BInterpol('Base CDI'!$H$4:$H$28,'Base CDI'!$I$4:$I$29,S4227,"Cubic","Extrapolate=Linear","MultiX=Average","Skip=True","Sort=True")</f>
        <v>13.531402188782488</v>
      </c>
    </row>
    <row r="4228" spans="16:21" x14ac:dyDescent="0.25">
      <c r="P4228" s="10">
        <v>40662</v>
      </c>
      <c r="Q4228">
        <v>25.394539999999999</v>
      </c>
      <c r="S4228" s="42">
        <f t="shared" ca="1" si="71"/>
        <v>50248</v>
      </c>
      <c r="T4228" s="43">
        <f ca="1">_xll.BInterpol('Base CDI'!$H$4:$H$28,'Base CDI'!$J$4:$J$29,S4228,"Cubic","Extrapolate=Linear","MultiX=Average","Skip=True","Sort=True")</f>
        <v>13.512563611491109</v>
      </c>
      <c r="U4228" s="43">
        <f ca="1">_xll.BInterpol('Base CDI'!$H$4:$H$28,'Base CDI'!$I$4:$I$29,S4228,"Cubic","Extrapolate=Linear","MultiX=Average","Skip=True","Sort=True")</f>
        <v>13.531409028727769</v>
      </c>
    </row>
    <row r="4229" spans="16:21" x14ac:dyDescent="0.25">
      <c r="P4229" s="10">
        <v>40665</v>
      </c>
      <c r="Q4229">
        <v>25.405889999999999</v>
      </c>
      <c r="S4229" s="42">
        <f t="shared" ca="1" si="71"/>
        <v>50249</v>
      </c>
      <c r="T4229" s="43">
        <f ca="1">_xll.BInterpol('Base CDI'!$H$4:$H$28,'Base CDI'!$J$4:$J$29,S4229,"Cubic","Extrapolate=Linear","MultiX=Average","Skip=True","Sort=True")</f>
        <v>13.512566347469221</v>
      </c>
      <c r="U4229" s="43">
        <f ca="1">_xll.BInterpol('Base CDI'!$H$4:$H$28,'Base CDI'!$I$4:$I$29,S4229,"Cubic","Extrapolate=Linear","MultiX=Average","Skip=True","Sort=True")</f>
        <v>13.531415868673049</v>
      </c>
    </row>
    <row r="4230" spans="16:21" x14ac:dyDescent="0.25">
      <c r="P4230" s="10">
        <v>40666</v>
      </c>
      <c r="Q4230">
        <v>25.41722</v>
      </c>
      <c r="S4230" s="42">
        <f t="shared" ca="1" si="71"/>
        <v>50250</v>
      </c>
      <c r="T4230" s="43">
        <f ca="1">_xll.BInterpol('Base CDI'!$H$4:$H$28,'Base CDI'!$J$4:$J$29,S4230,"Cubic","Extrapolate=Linear","MultiX=Average","Skip=True","Sort=True")</f>
        <v>13.512569083447334</v>
      </c>
      <c r="U4230" s="43">
        <f ca="1">_xll.BInterpol('Base CDI'!$H$4:$H$28,'Base CDI'!$I$4:$I$29,S4230,"Cubic","Extrapolate=Linear","MultiX=Average","Skip=True","Sort=True")</f>
        <v>13.531422708618329</v>
      </c>
    </row>
    <row r="4231" spans="16:21" x14ac:dyDescent="0.25">
      <c r="P4231" s="10">
        <v>40667</v>
      </c>
      <c r="Q4231">
        <v>25.428570000000001</v>
      </c>
      <c r="S4231" s="42">
        <f t="shared" ca="1" si="71"/>
        <v>50251</v>
      </c>
      <c r="T4231" s="43">
        <f ca="1">_xll.BInterpol('Base CDI'!$H$4:$H$28,'Base CDI'!$J$4:$J$29,S4231,"Cubic","Extrapolate=Linear","MultiX=Average","Skip=True","Sort=True")</f>
        <v>13.512571819425446</v>
      </c>
      <c r="U4231" s="43">
        <f ca="1">_xll.BInterpol('Base CDI'!$H$4:$H$28,'Base CDI'!$I$4:$I$29,S4231,"Cubic","Extrapolate=Linear","MultiX=Average","Skip=True","Sort=True")</f>
        <v>13.53142954856361</v>
      </c>
    </row>
    <row r="4232" spans="16:21" x14ac:dyDescent="0.25">
      <c r="P4232" s="10">
        <v>40668</v>
      </c>
      <c r="Q4232">
        <v>25.439920000000001</v>
      </c>
      <c r="S4232" s="42">
        <f t="shared" ca="1" si="71"/>
        <v>50252</v>
      </c>
      <c r="T4232" s="43">
        <f ca="1">_xll.BInterpol('Base CDI'!$H$4:$H$28,'Base CDI'!$J$4:$J$29,S4232,"Cubic","Extrapolate=Linear","MultiX=Average","Skip=True","Sort=True")</f>
        <v>13.512574555403557</v>
      </c>
      <c r="U4232" s="43">
        <f ca="1">_xll.BInterpol('Base CDI'!$H$4:$H$28,'Base CDI'!$I$4:$I$29,S4232,"Cubic","Extrapolate=Linear","MultiX=Average","Skip=True","Sort=True")</f>
        <v>13.53143638850889</v>
      </c>
    </row>
    <row r="4233" spans="16:21" x14ac:dyDescent="0.25">
      <c r="P4233" s="10">
        <v>40669</v>
      </c>
      <c r="Q4233">
        <v>25.451270000000001</v>
      </c>
      <c r="S4233" s="42">
        <f t="shared" ca="1" si="71"/>
        <v>50253</v>
      </c>
      <c r="T4233" s="43">
        <f ca="1">_xll.BInterpol('Base CDI'!$H$4:$H$28,'Base CDI'!$J$4:$J$29,S4233,"Cubic","Extrapolate=Linear","MultiX=Average","Skip=True","Sort=True")</f>
        <v>13.512577291381669</v>
      </c>
      <c r="U4233" s="43">
        <f ca="1">_xll.BInterpol('Base CDI'!$H$4:$H$28,'Base CDI'!$I$4:$I$29,S4233,"Cubic","Extrapolate=Linear","MultiX=Average","Skip=True","Sort=True")</f>
        <v>13.531443228454171</v>
      </c>
    </row>
    <row r="4234" spans="16:21" x14ac:dyDescent="0.25">
      <c r="P4234" s="10">
        <v>40672</v>
      </c>
      <c r="Q4234">
        <v>25.462630000000001</v>
      </c>
      <c r="S4234" s="42">
        <f t="shared" ca="1" si="71"/>
        <v>50254</v>
      </c>
      <c r="T4234" s="43">
        <f ca="1">_xll.BInterpol('Base CDI'!$H$4:$H$28,'Base CDI'!$J$4:$J$29,S4234,"Cubic","Extrapolate=Linear","MultiX=Average","Skip=True","Sort=True")</f>
        <v>13.512580027359782</v>
      </c>
      <c r="U4234" s="43">
        <f ca="1">_xll.BInterpol('Base CDI'!$H$4:$H$28,'Base CDI'!$I$4:$I$29,S4234,"Cubic","Extrapolate=Linear","MultiX=Average","Skip=True","Sort=True")</f>
        <v>13.531450068399453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2">S4234+1</f>
        <v>50255</v>
      </c>
      <c r="T4235" s="43">
        <f ca="1">_xll.BInterpol('Base CDI'!$H$4:$H$28,'Base CDI'!$J$4:$J$29,S4235,"Cubic","Extrapolate=Linear","MultiX=Average","Skip=True","Sort=True")</f>
        <v>13.512582763337894</v>
      </c>
      <c r="U4235" s="43">
        <f ca="1">_xll.BInterpol('Base CDI'!$H$4:$H$28,'Base CDI'!$I$4:$I$29,S4235,"Cubic","Extrapolate=Linear","MultiX=Average","Skip=True","Sort=True")</f>
        <v>13.531456908344733</v>
      </c>
    </row>
    <row r="4236" spans="16:21" x14ac:dyDescent="0.25">
      <c r="P4236" s="10">
        <v>40674</v>
      </c>
      <c r="Q4236">
        <v>25.485340000000001</v>
      </c>
      <c r="S4236" s="42">
        <f t="shared" ca="1" si="72"/>
        <v>50256</v>
      </c>
      <c r="T4236" s="43">
        <f ca="1">_xll.BInterpol('Base CDI'!$H$4:$H$28,'Base CDI'!$J$4:$J$29,S4236,"Cubic","Extrapolate=Linear","MultiX=Average","Skip=True","Sort=True")</f>
        <v>13.512585499316007</v>
      </c>
      <c r="U4236" s="43">
        <f ca="1">_xll.BInterpol('Base CDI'!$H$4:$H$28,'Base CDI'!$I$4:$I$29,S4236,"Cubic","Extrapolate=Linear","MultiX=Average","Skip=True","Sort=True")</f>
        <v>13.531463748290014</v>
      </c>
    </row>
    <row r="4237" spans="16:21" x14ac:dyDescent="0.25">
      <c r="P4237" s="10">
        <v>40675</v>
      </c>
      <c r="Q4237">
        <v>25.496700000000001</v>
      </c>
      <c r="S4237" s="42">
        <f t="shared" ca="1" si="72"/>
        <v>50257</v>
      </c>
      <c r="T4237" s="43">
        <f ca="1">_xll.BInterpol('Base CDI'!$H$4:$H$28,'Base CDI'!$J$4:$J$29,S4237,"Cubic","Extrapolate=Linear","MultiX=Average","Skip=True","Sort=True")</f>
        <v>13.512588235294118</v>
      </c>
      <c r="U4237" s="43">
        <f ca="1">_xll.BInterpol('Base CDI'!$H$4:$H$28,'Base CDI'!$I$4:$I$29,S4237,"Cubic","Extrapolate=Linear","MultiX=Average","Skip=True","Sort=True")</f>
        <v>13.531470588235294</v>
      </c>
    </row>
    <row r="4238" spans="16:21" x14ac:dyDescent="0.25">
      <c r="P4238" s="10">
        <v>40676</v>
      </c>
      <c r="Q4238">
        <v>25.508050000000001</v>
      </c>
      <c r="S4238" s="42">
        <f t="shared" ca="1" si="72"/>
        <v>50258</v>
      </c>
      <c r="T4238" s="43">
        <f ca="1">_xll.BInterpol('Base CDI'!$H$4:$H$28,'Base CDI'!$J$4:$J$29,S4238,"Cubic","Extrapolate=Linear","MultiX=Average","Skip=True","Sort=True")</f>
        <v>13.51259097127223</v>
      </c>
      <c r="U4238" s="43">
        <f ca="1">_xll.BInterpol('Base CDI'!$H$4:$H$28,'Base CDI'!$I$4:$I$29,S4238,"Cubic","Extrapolate=Linear","MultiX=Average","Skip=True","Sort=True")</f>
        <v>13.531477428180574</v>
      </c>
    </row>
    <row r="4239" spans="16:21" x14ac:dyDescent="0.25">
      <c r="P4239" s="10">
        <v>40679</v>
      </c>
      <c r="Q4239">
        <v>25.519400000000001</v>
      </c>
      <c r="S4239" s="42">
        <f t="shared" ca="1" si="72"/>
        <v>50259</v>
      </c>
      <c r="T4239" s="43">
        <f ca="1">_xll.BInterpol('Base CDI'!$H$4:$H$28,'Base CDI'!$J$4:$J$29,S4239,"Cubic","Extrapolate=Linear","MultiX=Average","Skip=True","Sort=True")</f>
        <v>13.512593707250343</v>
      </c>
      <c r="U4239" s="43">
        <f ca="1">_xll.BInterpol('Base CDI'!$H$4:$H$28,'Base CDI'!$I$4:$I$29,S4239,"Cubic","Extrapolate=Linear","MultiX=Average","Skip=True","Sort=True")</f>
        <v>13.531484268125855</v>
      </c>
    </row>
    <row r="4240" spans="16:21" x14ac:dyDescent="0.25">
      <c r="P4240" s="10">
        <v>40680</v>
      </c>
      <c r="Q4240">
        <v>25.530760000000001</v>
      </c>
      <c r="S4240" s="42">
        <f t="shared" ca="1" si="72"/>
        <v>50260</v>
      </c>
      <c r="T4240" s="43">
        <f ca="1">_xll.BInterpol('Base CDI'!$H$4:$H$28,'Base CDI'!$J$4:$J$29,S4240,"Cubic","Extrapolate=Linear","MultiX=Average","Skip=True","Sort=True")</f>
        <v>13.512596443228455</v>
      </c>
      <c r="U4240" s="43">
        <f ca="1">_xll.BInterpol('Base CDI'!$H$4:$H$28,'Base CDI'!$I$4:$I$29,S4240,"Cubic","Extrapolate=Linear","MultiX=Average","Skip=True","Sort=True")</f>
        <v>13.531491108071135</v>
      </c>
    </row>
    <row r="4241" spans="16:21" x14ac:dyDescent="0.25">
      <c r="P4241" s="10">
        <v>40681</v>
      </c>
      <c r="Q4241">
        <v>25.54213</v>
      </c>
      <c r="S4241" s="42">
        <f t="shared" ca="1" si="72"/>
        <v>50261</v>
      </c>
      <c r="T4241" s="43">
        <f ca="1">_xll.BInterpol('Base CDI'!$H$4:$H$28,'Base CDI'!$J$4:$J$29,S4241,"Cubic","Extrapolate=Linear","MultiX=Average","Skip=True","Sort=True")</f>
        <v>13.512599179206568</v>
      </c>
      <c r="U4241" s="43">
        <f ca="1">_xll.BInterpol('Base CDI'!$H$4:$H$28,'Base CDI'!$I$4:$I$29,S4241,"Cubic","Extrapolate=Linear","MultiX=Average","Skip=True","Sort=True")</f>
        <v>13.531497948016415</v>
      </c>
    </row>
    <row r="4242" spans="16:21" x14ac:dyDescent="0.25">
      <c r="P4242" s="10">
        <v>40682</v>
      </c>
      <c r="Q4242">
        <v>25.553509999999999</v>
      </c>
      <c r="S4242" s="42">
        <f t="shared" ca="1" si="72"/>
        <v>50262</v>
      </c>
      <c r="T4242" s="43">
        <f ca="1">_xll.BInterpol('Base CDI'!$H$4:$H$28,'Base CDI'!$J$4:$J$29,S4242,"Cubic","Extrapolate=Linear","MultiX=Average","Skip=True","Sort=True")</f>
        <v>13.512601915184678</v>
      </c>
      <c r="U4242" s="43">
        <f ca="1">_xll.BInterpol('Base CDI'!$H$4:$H$28,'Base CDI'!$I$4:$I$29,S4242,"Cubic","Extrapolate=Linear","MultiX=Average","Skip=True","Sort=True")</f>
        <v>13.531504787961696</v>
      </c>
    </row>
    <row r="4243" spans="16:21" x14ac:dyDescent="0.25">
      <c r="P4243" s="10">
        <v>40683</v>
      </c>
      <c r="Q4243">
        <v>25.564900000000002</v>
      </c>
      <c r="S4243" s="42">
        <f t="shared" ca="1" si="72"/>
        <v>50263</v>
      </c>
      <c r="T4243" s="43">
        <f ca="1">_xll.BInterpol('Base CDI'!$H$4:$H$28,'Base CDI'!$J$4:$J$29,S4243,"Cubic","Extrapolate=Linear","MultiX=Average","Skip=True","Sort=True")</f>
        <v>13.512604651162791</v>
      </c>
      <c r="U4243" s="43">
        <f ca="1">_xll.BInterpol('Base CDI'!$H$4:$H$28,'Base CDI'!$I$4:$I$29,S4243,"Cubic","Extrapolate=Linear","MultiX=Average","Skip=True","Sort=True")</f>
        <v>13.531511627906976</v>
      </c>
    </row>
    <row r="4244" spans="16:21" x14ac:dyDescent="0.25">
      <c r="P4244" s="10">
        <v>40686</v>
      </c>
      <c r="Q4244">
        <v>25.576309999999999</v>
      </c>
      <c r="S4244" s="42">
        <f t="shared" ca="1" si="72"/>
        <v>50264</v>
      </c>
      <c r="T4244" s="43">
        <f ca="1">_xll.BInterpol('Base CDI'!$H$4:$H$28,'Base CDI'!$J$4:$J$29,S4244,"Cubic","Extrapolate=Linear","MultiX=Average","Skip=True","Sort=True")</f>
        <v>13.512607387140903</v>
      </c>
      <c r="U4244" s="43">
        <f ca="1">_xll.BInterpol('Base CDI'!$H$4:$H$28,'Base CDI'!$I$4:$I$29,S4244,"Cubic","Extrapolate=Linear","MultiX=Average","Skip=True","Sort=True")</f>
        <v>13.531518467852257</v>
      </c>
    </row>
    <row r="4245" spans="16:21" x14ac:dyDescent="0.25">
      <c r="P4245" s="10">
        <v>40687</v>
      </c>
      <c r="Q4245">
        <v>25.587720000000001</v>
      </c>
      <c r="S4245" s="42">
        <f t="shared" ca="1" si="72"/>
        <v>50265</v>
      </c>
      <c r="T4245" s="43">
        <f ca="1">_xll.BInterpol('Base CDI'!$H$4:$H$28,'Base CDI'!$J$4:$J$29,S4245,"Cubic","Extrapolate=Linear","MultiX=Average","Skip=True","Sort=True")</f>
        <v>13.512610123119016</v>
      </c>
      <c r="U4245" s="43">
        <f ca="1">_xll.BInterpol('Base CDI'!$H$4:$H$28,'Base CDI'!$I$4:$I$29,S4245,"Cubic","Extrapolate=Linear","MultiX=Average","Skip=True","Sort=True")</f>
        <v>13.531525307797537</v>
      </c>
    </row>
    <row r="4246" spans="16:21" x14ac:dyDescent="0.25">
      <c r="P4246" s="10">
        <v>40688</v>
      </c>
      <c r="Q4246">
        <v>25.599129999999999</v>
      </c>
      <c r="S4246" s="42">
        <f t="shared" ca="1" si="72"/>
        <v>50266</v>
      </c>
      <c r="T4246" s="43">
        <f ca="1">_xll.BInterpol('Base CDI'!$H$4:$H$28,'Base CDI'!$J$4:$J$29,S4246,"Cubic","Extrapolate=Linear","MultiX=Average","Skip=True","Sort=True")</f>
        <v>13.512612859097128</v>
      </c>
      <c r="U4246" s="43">
        <f ca="1">_xll.BInterpol('Base CDI'!$H$4:$H$28,'Base CDI'!$I$4:$I$29,S4246,"Cubic","Extrapolate=Linear","MultiX=Average","Skip=True","Sort=True")</f>
        <v>13.531532147742817</v>
      </c>
    </row>
    <row r="4247" spans="16:21" x14ac:dyDescent="0.25">
      <c r="P4247" s="10">
        <v>40689</v>
      </c>
      <c r="Q4247">
        <v>25.61055</v>
      </c>
      <c r="S4247" s="42">
        <f t="shared" ca="1" si="72"/>
        <v>50267</v>
      </c>
      <c r="T4247" s="43">
        <f ca="1">_xll.BInterpol('Base CDI'!$H$4:$H$28,'Base CDI'!$J$4:$J$29,S4247,"Cubic","Extrapolate=Linear","MultiX=Average","Skip=True","Sort=True")</f>
        <v>13.512615595075241</v>
      </c>
      <c r="U4247" s="43">
        <f ca="1">_xll.BInterpol('Base CDI'!$H$4:$H$28,'Base CDI'!$I$4:$I$29,S4247,"Cubic","Extrapolate=Linear","MultiX=Average","Skip=True","Sort=True")</f>
        <v>13.531538987688098</v>
      </c>
    </row>
    <row r="4248" spans="16:21" x14ac:dyDescent="0.25">
      <c r="P4248" s="10">
        <v>40690</v>
      </c>
      <c r="Q4248">
        <v>25.621960000000001</v>
      </c>
      <c r="S4248" s="42">
        <f t="shared" ca="1" si="72"/>
        <v>50268</v>
      </c>
      <c r="T4248" s="43">
        <f ca="1">_xll.BInterpol('Base CDI'!$H$4:$H$28,'Base CDI'!$J$4:$J$29,S4248,"Cubic","Extrapolate=Linear","MultiX=Average","Skip=True","Sort=True")</f>
        <v>13.512618331053352</v>
      </c>
      <c r="U4248" s="43">
        <f ca="1">_xll.BInterpol('Base CDI'!$H$4:$H$28,'Base CDI'!$I$4:$I$29,S4248,"Cubic","Extrapolate=Linear","MultiX=Average","Skip=True","Sort=True")</f>
        <v>13.531545827633378</v>
      </c>
    </row>
    <row r="4249" spans="16:21" x14ac:dyDescent="0.25">
      <c r="P4249" s="10">
        <v>40693</v>
      </c>
      <c r="Q4249">
        <v>25.633379999999999</v>
      </c>
      <c r="S4249" s="42">
        <f t="shared" ca="1" si="72"/>
        <v>50269</v>
      </c>
      <c r="T4249" s="43">
        <f ca="1">_xll.BInterpol('Base CDI'!$H$4:$H$28,'Base CDI'!$J$4:$J$29,S4249,"Cubic","Extrapolate=Linear","MultiX=Average","Skip=True","Sort=True")</f>
        <v>13.512621067031464</v>
      </c>
      <c r="U4249" s="43">
        <f ca="1">_xll.BInterpol('Base CDI'!$H$4:$H$28,'Base CDI'!$I$4:$I$29,S4249,"Cubic","Extrapolate=Linear","MultiX=Average","Skip=True","Sort=True")</f>
        <v>13.531552667578659</v>
      </c>
    </row>
    <row r="4250" spans="16:21" x14ac:dyDescent="0.25">
      <c r="P4250" s="10">
        <v>40694</v>
      </c>
      <c r="Q4250">
        <v>25.6448</v>
      </c>
      <c r="S4250" s="42">
        <f t="shared" ca="1" si="72"/>
        <v>50270</v>
      </c>
      <c r="T4250" s="43">
        <f ca="1">_xll.BInterpol('Base CDI'!$H$4:$H$28,'Base CDI'!$J$4:$J$29,S4250,"Cubic","Extrapolate=Linear","MultiX=Average","Skip=True","Sort=True")</f>
        <v>13.512623803009577</v>
      </c>
      <c r="U4250" s="43">
        <f ca="1">_xll.BInterpol('Base CDI'!$H$4:$H$28,'Base CDI'!$I$4:$I$29,S4250,"Cubic","Extrapolate=Linear","MultiX=Average","Skip=True","Sort=True")</f>
        <v>13.531559507523939</v>
      </c>
    </row>
    <row r="4251" spans="16:21" x14ac:dyDescent="0.25">
      <c r="P4251" s="10">
        <v>40695</v>
      </c>
      <c r="Q4251">
        <v>25.656199999999998</v>
      </c>
      <c r="S4251" s="42">
        <f t="shared" ca="1" si="72"/>
        <v>50271</v>
      </c>
      <c r="T4251" s="43">
        <f ca="1">_xll.BInterpol('Base CDI'!$H$4:$H$28,'Base CDI'!$J$4:$J$29,S4251,"Cubic","Extrapolate=Linear","MultiX=Average","Skip=True","Sort=True")</f>
        <v>13.512626538987689</v>
      </c>
      <c r="U4251" s="43">
        <f ca="1">_xll.BInterpol('Base CDI'!$H$4:$H$28,'Base CDI'!$I$4:$I$29,S4251,"Cubic","Extrapolate=Linear","MultiX=Average","Skip=True","Sort=True")</f>
        <v>13.531566347469219</v>
      </c>
    </row>
    <row r="4252" spans="16:21" x14ac:dyDescent="0.25">
      <c r="P4252" s="10">
        <v>40696</v>
      </c>
      <c r="Q4252">
        <v>25.667660000000001</v>
      </c>
      <c r="S4252" s="42">
        <f t="shared" ca="1" si="72"/>
        <v>50272</v>
      </c>
      <c r="T4252" s="43">
        <f ca="1">_xll.BInterpol('Base CDI'!$H$4:$H$28,'Base CDI'!$J$4:$J$29,S4252,"Cubic","Extrapolate=Linear","MultiX=Average","Skip=True","Sort=True")</f>
        <v>13.512629274965802</v>
      </c>
      <c r="U4252" s="43">
        <f ca="1">_xll.BInterpol('Base CDI'!$H$4:$H$28,'Base CDI'!$I$4:$I$29,S4252,"Cubic","Extrapolate=Linear","MultiX=Average","Skip=True","Sort=True")</f>
        <v>13.5315731874145</v>
      </c>
    </row>
    <row r="4253" spans="16:21" x14ac:dyDescent="0.25">
      <c r="P4253" s="10">
        <v>40697</v>
      </c>
      <c r="Q4253">
        <v>25.679110000000001</v>
      </c>
      <c r="S4253" s="42">
        <f t="shared" ca="1" si="72"/>
        <v>50273</v>
      </c>
      <c r="T4253" s="43">
        <f ca="1">_xll.BInterpol('Base CDI'!$H$4:$H$28,'Base CDI'!$J$4:$J$29,S4253,"Cubic","Extrapolate=Linear","MultiX=Average","Skip=True","Sort=True")</f>
        <v>13.512632010943912</v>
      </c>
      <c r="U4253" s="43">
        <f ca="1">_xll.BInterpol('Base CDI'!$H$4:$H$28,'Base CDI'!$I$4:$I$29,S4253,"Cubic","Extrapolate=Linear","MultiX=Average","Skip=True","Sort=True")</f>
        <v>13.53158002735978</v>
      </c>
    </row>
    <row r="4254" spans="16:21" x14ac:dyDescent="0.25">
      <c r="P4254" s="10">
        <v>40700</v>
      </c>
      <c r="Q4254">
        <v>25.690560000000001</v>
      </c>
      <c r="S4254" s="42">
        <f t="shared" ca="1" si="72"/>
        <v>50274</v>
      </c>
      <c r="T4254" s="43">
        <f ca="1">_xll.BInterpol('Base CDI'!$H$4:$H$28,'Base CDI'!$J$4:$J$29,S4254,"Cubic","Extrapolate=Linear","MultiX=Average","Skip=True","Sort=True")</f>
        <v>13.512634746922025</v>
      </c>
      <c r="U4254" s="43">
        <f ca="1">_xll.BInterpol('Base CDI'!$H$4:$H$28,'Base CDI'!$I$4:$I$29,S4254,"Cubic","Extrapolate=Linear","MultiX=Average","Skip=True","Sort=True")</f>
        <v>13.531586867305061</v>
      </c>
    </row>
    <row r="4255" spans="16:21" x14ac:dyDescent="0.25">
      <c r="P4255" s="10">
        <v>40701</v>
      </c>
      <c r="Q4255">
        <v>25.702030000000001</v>
      </c>
      <c r="S4255" s="42">
        <f t="shared" ca="1" si="72"/>
        <v>50275</v>
      </c>
      <c r="T4255" s="43">
        <f ca="1">_xll.BInterpol('Base CDI'!$H$4:$H$28,'Base CDI'!$J$4:$J$29,S4255,"Cubic","Extrapolate=Linear","MultiX=Average","Skip=True","Sort=True")</f>
        <v>13.512637482900137</v>
      </c>
      <c r="U4255" s="43">
        <f ca="1">_xll.BInterpol('Base CDI'!$H$4:$H$28,'Base CDI'!$I$4:$I$29,S4255,"Cubic","Extrapolate=Linear","MultiX=Average","Skip=True","Sort=True")</f>
        <v>13.531593707250341</v>
      </c>
    </row>
    <row r="4256" spans="16:21" x14ac:dyDescent="0.25">
      <c r="P4256" s="10">
        <v>40702</v>
      </c>
      <c r="Q4256">
        <v>25.71349</v>
      </c>
      <c r="S4256" s="42">
        <f t="shared" ca="1" si="72"/>
        <v>50276</v>
      </c>
      <c r="T4256" s="43">
        <f ca="1">_xll.BInterpol('Base CDI'!$H$4:$H$28,'Base CDI'!$J$4:$J$29,S4256,"Cubic","Extrapolate=Linear","MultiX=Average","Skip=True","Sort=True")</f>
        <v>13.51264021887825</v>
      </c>
      <c r="U4256" s="43">
        <f ca="1">_xll.BInterpol('Base CDI'!$H$4:$H$28,'Base CDI'!$I$4:$I$29,S4256,"Cubic","Extrapolate=Linear","MultiX=Average","Skip=True","Sort=True")</f>
        <v>13.531600547195621</v>
      </c>
    </row>
    <row r="4257" spans="16:21" x14ac:dyDescent="0.25">
      <c r="P4257" s="10">
        <v>40703</v>
      </c>
      <c r="Q4257">
        <v>25.72495</v>
      </c>
      <c r="S4257" s="42">
        <f t="shared" ca="1" si="72"/>
        <v>50277</v>
      </c>
      <c r="T4257" s="43">
        <f ca="1">_xll.BInterpol('Base CDI'!$H$4:$H$28,'Base CDI'!$J$4:$J$29,S4257,"Cubic","Extrapolate=Linear","MultiX=Average","Skip=True","Sort=True")</f>
        <v>13.512642954856362</v>
      </c>
      <c r="U4257" s="43">
        <f ca="1">_xll.BInterpol('Base CDI'!$H$4:$H$28,'Base CDI'!$I$4:$I$29,S4257,"Cubic","Extrapolate=Linear","MultiX=Average","Skip=True","Sort=True")</f>
        <v>13.531607387140902</v>
      </c>
    </row>
    <row r="4258" spans="16:21" x14ac:dyDescent="0.25">
      <c r="P4258" s="10">
        <v>40704</v>
      </c>
      <c r="Q4258">
        <v>25.73659</v>
      </c>
      <c r="S4258" s="42">
        <f t="shared" ca="1" si="72"/>
        <v>50278</v>
      </c>
      <c r="T4258" s="43">
        <f ca="1">_xll.BInterpol('Base CDI'!$H$4:$H$28,'Base CDI'!$J$4:$J$29,S4258,"Cubic","Extrapolate=Linear","MultiX=Average","Skip=True","Sort=True")</f>
        <v>13.512645690834473</v>
      </c>
      <c r="U4258" s="43">
        <f ca="1">_xll.BInterpol('Base CDI'!$H$4:$H$28,'Base CDI'!$I$4:$I$29,S4258,"Cubic","Extrapolate=Linear","MultiX=Average","Skip=True","Sort=True")</f>
        <v>13.531614227086182</v>
      </c>
    </row>
    <row r="4259" spans="16:21" x14ac:dyDescent="0.25">
      <c r="P4259" s="10">
        <v>40707</v>
      </c>
      <c r="Q4259">
        <v>25.748249999999999</v>
      </c>
      <c r="S4259" s="42">
        <f t="shared" ca="1" si="72"/>
        <v>50279</v>
      </c>
      <c r="T4259" s="43">
        <f ca="1">_xll.BInterpol('Base CDI'!$H$4:$H$28,'Base CDI'!$J$4:$J$29,S4259,"Cubic","Extrapolate=Linear","MultiX=Average","Skip=True","Sort=True")</f>
        <v>13.512648426812586</v>
      </c>
      <c r="U4259" s="43">
        <f ca="1">_xll.BInterpol('Base CDI'!$H$4:$H$28,'Base CDI'!$I$4:$I$29,S4259,"Cubic","Extrapolate=Linear","MultiX=Average","Skip=True","Sort=True")</f>
        <v>13.531621067031463</v>
      </c>
    </row>
    <row r="4260" spans="16:21" x14ac:dyDescent="0.25">
      <c r="P4260" s="10">
        <v>40708</v>
      </c>
      <c r="Q4260">
        <v>25.759889999999999</v>
      </c>
      <c r="S4260" s="42">
        <f t="shared" ca="1" si="72"/>
        <v>50280</v>
      </c>
      <c r="T4260" s="43">
        <f ca="1">_xll.BInterpol('Base CDI'!$H$4:$H$28,'Base CDI'!$J$4:$J$29,S4260,"Cubic","Extrapolate=Linear","MultiX=Average","Skip=True","Sort=True")</f>
        <v>13.512651162790698</v>
      </c>
      <c r="U4260" s="43">
        <f ca="1">_xll.BInterpol('Base CDI'!$H$4:$H$28,'Base CDI'!$I$4:$I$29,S4260,"Cubic","Extrapolate=Linear","MultiX=Average","Skip=True","Sort=True")</f>
        <v>13.531627906976743</v>
      </c>
    </row>
    <row r="4261" spans="16:21" x14ac:dyDescent="0.25">
      <c r="P4261" s="10">
        <v>40709</v>
      </c>
      <c r="Q4261">
        <v>25.771529999999998</v>
      </c>
      <c r="S4261" s="42">
        <f t="shared" ca="1" si="72"/>
        <v>50281</v>
      </c>
      <c r="T4261" s="43">
        <f ca="1">_xll.BInterpol('Base CDI'!$H$4:$H$28,'Base CDI'!$J$4:$J$29,S4261,"Cubic","Extrapolate=Linear","MultiX=Average","Skip=True","Sort=True")</f>
        <v>13.512653898768811</v>
      </c>
      <c r="U4261" s="43">
        <f ca="1">_xll.BInterpol('Base CDI'!$H$4:$H$28,'Base CDI'!$I$4:$I$29,S4261,"Cubic","Extrapolate=Linear","MultiX=Average","Skip=True","Sort=True")</f>
        <v>13.531634746922023</v>
      </c>
    </row>
    <row r="4262" spans="16:21" x14ac:dyDescent="0.25">
      <c r="P4262" s="10">
        <v>40710</v>
      </c>
      <c r="Q4262">
        <v>25.783239999999999</v>
      </c>
      <c r="S4262" s="42">
        <f t="shared" ca="1" si="72"/>
        <v>50282</v>
      </c>
      <c r="T4262" s="43">
        <f ca="1">_xll.BInterpol('Base CDI'!$H$4:$H$28,'Base CDI'!$J$4:$J$29,S4262,"Cubic","Extrapolate=Linear","MultiX=Average","Skip=True","Sort=True")</f>
        <v>13.512656634746923</v>
      </c>
      <c r="U4262" s="43">
        <f ca="1">_xll.BInterpol('Base CDI'!$H$4:$H$28,'Base CDI'!$I$4:$I$29,S4262,"Cubic","Extrapolate=Linear","MultiX=Average","Skip=True","Sort=True")</f>
        <v>13.531641586867304</v>
      </c>
    </row>
    <row r="4263" spans="16:21" x14ac:dyDescent="0.25">
      <c r="P4263" s="10">
        <v>40711</v>
      </c>
      <c r="Q4263">
        <v>25.79496</v>
      </c>
      <c r="S4263" s="42">
        <f t="shared" ca="1" si="72"/>
        <v>50283</v>
      </c>
      <c r="T4263" s="43">
        <f ca="1">_xll.BInterpol('Base CDI'!$H$4:$H$28,'Base CDI'!$J$4:$J$29,S4263,"Cubic","Extrapolate=Linear","MultiX=Average","Skip=True","Sort=True")</f>
        <v>13.512659370725036</v>
      </c>
      <c r="U4263" s="43">
        <f ca="1">_xll.BInterpol('Base CDI'!$H$4:$H$28,'Base CDI'!$I$4:$I$29,S4263,"Cubic","Extrapolate=Linear","MultiX=Average","Skip=True","Sort=True")</f>
        <v>13.531648426812584</v>
      </c>
    </row>
    <row r="4264" spans="16:21" x14ac:dyDescent="0.25">
      <c r="P4264" s="10">
        <v>40714</v>
      </c>
      <c r="Q4264">
        <v>25.80668</v>
      </c>
      <c r="S4264" s="42">
        <f t="shared" ca="1" si="72"/>
        <v>50284</v>
      </c>
      <c r="T4264" s="43">
        <f ca="1">_xll.BInterpol('Base CDI'!$H$4:$H$28,'Base CDI'!$J$4:$J$29,S4264,"Cubic","Extrapolate=Linear","MultiX=Average","Skip=True","Sort=True")</f>
        <v>13.512662106703146</v>
      </c>
      <c r="U4264" s="43">
        <f ca="1">_xll.BInterpol('Base CDI'!$H$4:$H$28,'Base CDI'!$I$4:$I$29,S4264,"Cubic","Extrapolate=Linear","MultiX=Average","Skip=True","Sort=True")</f>
        <v>13.531655266757864</v>
      </c>
    </row>
    <row r="4265" spans="16:21" x14ac:dyDescent="0.25">
      <c r="P4265" s="10">
        <v>40715</v>
      </c>
      <c r="Q4265">
        <v>25.8184</v>
      </c>
      <c r="S4265" s="42">
        <f t="shared" ca="1" si="72"/>
        <v>50285</v>
      </c>
      <c r="T4265" s="43">
        <f ca="1">_xll.BInterpol('Base CDI'!$H$4:$H$28,'Base CDI'!$J$4:$J$29,S4265,"Cubic","Extrapolate=Linear","MultiX=Average","Skip=True","Sort=True")</f>
        <v>13.512664842681259</v>
      </c>
      <c r="U4265" s="43">
        <f ca="1">_xll.BInterpol('Base CDI'!$H$4:$H$28,'Base CDI'!$I$4:$I$29,S4265,"Cubic","Extrapolate=Linear","MultiX=Average","Skip=True","Sort=True")</f>
        <v>13.531662106703145</v>
      </c>
    </row>
    <row r="4266" spans="16:21" x14ac:dyDescent="0.25">
      <c r="P4266" s="10">
        <v>40716</v>
      </c>
      <c r="Q4266">
        <v>25.83014</v>
      </c>
      <c r="S4266" s="42">
        <f t="shared" ca="1" si="72"/>
        <v>50286</v>
      </c>
      <c r="T4266" s="43">
        <f ca="1">_xll.BInterpol('Base CDI'!$H$4:$H$28,'Base CDI'!$J$4:$J$29,S4266,"Cubic","Extrapolate=Linear","MultiX=Average","Skip=True","Sort=True")</f>
        <v>13.512667578659372</v>
      </c>
      <c r="U4266" s="43">
        <f ca="1">_xll.BInterpol('Base CDI'!$H$4:$H$28,'Base CDI'!$I$4:$I$29,S4266,"Cubic","Extrapolate=Linear","MultiX=Average","Skip=True","Sort=True")</f>
        <v>13.531668946648425</v>
      </c>
    </row>
    <row r="4267" spans="16:21" x14ac:dyDescent="0.25">
      <c r="P4267" s="10">
        <v>40718</v>
      </c>
      <c r="Q4267">
        <v>25.84188</v>
      </c>
      <c r="S4267" s="42">
        <f t="shared" ca="1" si="72"/>
        <v>50287</v>
      </c>
      <c r="T4267" s="43">
        <f ca="1">_xll.BInterpol('Base CDI'!$H$4:$H$28,'Base CDI'!$J$4:$J$29,S4267,"Cubic","Extrapolate=Linear","MultiX=Average","Skip=True","Sort=True")</f>
        <v>13.512670314637484</v>
      </c>
      <c r="U4267" s="43">
        <f ca="1">_xll.BInterpol('Base CDI'!$H$4:$H$28,'Base CDI'!$I$4:$I$29,S4267,"Cubic","Extrapolate=Linear","MultiX=Average","Skip=True","Sort=True")</f>
        <v>13.531675786593706</v>
      </c>
    </row>
    <row r="4268" spans="16:21" x14ac:dyDescent="0.25">
      <c r="P4268" s="10">
        <v>40721</v>
      </c>
      <c r="Q4268">
        <v>25.85361</v>
      </c>
      <c r="S4268" s="42">
        <f t="shared" ca="1" si="72"/>
        <v>50288</v>
      </c>
      <c r="T4268" s="43">
        <f ca="1">_xll.BInterpol('Base CDI'!$H$4:$H$28,'Base CDI'!$J$4:$J$29,S4268,"Cubic","Extrapolate=Linear","MultiX=Average","Skip=True","Sort=True")</f>
        <v>13.512673050615597</v>
      </c>
      <c r="U4268" s="43">
        <f ca="1">_xll.BInterpol('Base CDI'!$H$4:$H$28,'Base CDI'!$I$4:$I$29,S4268,"Cubic","Extrapolate=Linear","MultiX=Average","Skip=True","Sort=True")</f>
        <v>13.531682626538986</v>
      </c>
    </row>
    <row r="4269" spans="16:21" x14ac:dyDescent="0.25">
      <c r="P4269" s="10">
        <v>40722</v>
      </c>
      <c r="Q4269">
        <v>25.865349999999999</v>
      </c>
      <c r="S4269" s="42">
        <f t="shared" ca="1" si="72"/>
        <v>50289</v>
      </c>
      <c r="T4269" s="43">
        <f ca="1">_xll.BInterpol('Base CDI'!$H$4:$H$28,'Base CDI'!$J$4:$J$29,S4269,"Cubic","Extrapolate=Linear","MultiX=Average","Skip=True","Sort=True")</f>
        <v>13.512675786593707</v>
      </c>
      <c r="U4269" s="43">
        <f ca="1">_xll.BInterpol('Base CDI'!$H$4:$H$28,'Base CDI'!$I$4:$I$29,S4269,"Cubic","Extrapolate=Linear","MultiX=Average","Skip=True","Sort=True")</f>
        <v>13.531689466484266</v>
      </c>
    </row>
    <row r="4270" spans="16:21" x14ac:dyDescent="0.25">
      <c r="P4270" s="10">
        <v>40723</v>
      </c>
      <c r="Q4270">
        <v>25.877089999999999</v>
      </c>
      <c r="S4270" s="42">
        <f t="shared" ca="1" si="72"/>
        <v>50290</v>
      </c>
      <c r="T4270" s="43">
        <f ca="1">_xll.BInterpol('Base CDI'!$H$4:$H$28,'Base CDI'!$J$4:$J$29,S4270,"Cubic","Extrapolate=Linear","MultiX=Average","Skip=True","Sort=True")</f>
        <v>13.51267852257182</v>
      </c>
      <c r="U4270" s="43">
        <f ca="1">_xll.BInterpol('Base CDI'!$H$4:$H$28,'Base CDI'!$I$4:$I$29,S4270,"Cubic","Extrapolate=Linear","MultiX=Average","Skip=True","Sort=True")</f>
        <v>13.531696306429547</v>
      </c>
    </row>
    <row r="4271" spans="16:21" x14ac:dyDescent="0.25">
      <c r="P4271" s="10">
        <v>40724</v>
      </c>
      <c r="Q4271">
        <v>25.888839999999998</v>
      </c>
      <c r="S4271" s="42">
        <f t="shared" ca="1" si="72"/>
        <v>50291</v>
      </c>
      <c r="T4271" s="43">
        <f ca="1">_xll.BInterpol('Base CDI'!$H$4:$H$28,'Base CDI'!$J$4:$J$29,S4271,"Cubic","Extrapolate=Linear","MultiX=Average","Skip=True","Sort=True")</f>
        <v>13.512681258549932</v>
      </c>
      <c r="U4271" s="43">
        <f ca="1">_xll.BInterpol('Base CDI'!$H$4:$H$28,'Base CDI'!$I$4:$I$29,S4271,"Cubic","Extrapolate=Linear","MultiX=Average","Skip=True","Sort=True")</f>
        <v>13.531703146374827</v>
      </c>
    </row>
    <row r="4272" spans="16:21" x14ac:dyDescent="0.25">
      <c r="P4272" s="10">
        <v>40725</v>
      </c>
      <c r="Q4272">
        <v>25.90062</v>
      </c>
      <c r="S4272" s="42">
        <f t="shared" ca="1" si="72"/>
        <v>50292</v>
      </c>
      <c r="T4272" s="43">
        <f ca="1">_xll.BInterpol('Base CDI'!$H$4:$H$28,'Base CDI'!$J$4:$J$29,S4272,"Cubic","Extrapolate=Linear","MultiX=Average","Skip=True","Sort=True")</f>
        <v>13.512683994528045</v>
      </c>
      <c r="U4272" s="43">
        <f ca="1">_xll.BInterpol('Base CDI'!$H$4:$H$28,'Base CDI'!$I$4:$I$29,S4272,"Cubic","Extrapolate=Linear","MultiX=Average","Skip=True","Sort=True")</f>
        <v>13.531709986320108</v>
      </c>
    </row>
    <row r="4273" spans="16:21" x14ac:dyDescent="0.25">
      <c r="P4273" s="10">
        <v>40728</v>
      </c>
      <c r="Q4273">
        <v>25.912410000000001</v>
      </c>
      <c r="S4273" s="42">
        <f t="shared" ca="1" si="72"/>
        <v>50293</v>
      </c>
      <c r="T4273" s="43">
        <f ca="1">_xll.BInterpol('Base CDI'!$H$4:$H$28,'Base CDI'!$J$4:$J$29,S4273,"Cubic","Extrapolate=Linear","MultiX=Average","Skip=True","Sort=True")</f>
        <v>13.512686730506157</v>
      </c>
      <c r="U4273" s="43">
        <f ca="1">_xll.BInterpol('Base CDI'!$H$4:$H$28,'Base CDI'!$I$4:$I$29,S4273,"Cubic","Extrapolate=Linear","MultiX=Average","Skip=True","Sort=True")</f>
        <v>13.53171682626539</v>
      </c>
    </row>
    <row r="4274" spans="16:21" x14ac:dyDescent="0.25">
      <c r="P4274" s="10">
        <v>40729</v>
      </c>
      <c r="Q4274">
        <v>25.924199999999999</v>
      </c>
      <c r="S4274" s="42">
        <f t="shared" ca="1" si="72"/>
        <v>50294</v>
      </c>
      <c r="T4274" s="43">
        <f ca="1">_xll.BInterpol('Base CDI'!$H$4:$H$28,'Base CDI'!$J$4:$J$29,S4274,"Cubic","Extrapolate=Linear","MultiX=Average","Skip=True","Sort=True")</f>
        <v>13.512689466484268</v>
      </c>
      <c r="U4274" s="43">
        <f ca="1">_xll.BInterpol('Base CDI'!$H$4:$H$28,'Base CDI'!$I$4:$I$29,S4274,"Cubic","Extrapolate=Linear","MultiX=Average","Skip=True","Sort=True")</f>
        <v>13.53172366621067</v>
      </c>
    </row>
    <row r="4275" spans="16:21" x14ac:dyDescent="0.25">
      <c r="P4275" s="10">
        <v>40730</v>
      </c>
      <c r="Q4275">
        <v>25.93601</v>
      </c>
      <c r="S4275" s="42">
        <f t="shared" ca="1" si="72"/>
        <v>50295</v>
      </c>
      <c r="T4275" s="43">
        <f ca="1">_xll.BInterpol('Base CDI'!$H$4:$H$28,'Base CDI'!$J$4:$J$29,S4275,"Cubic","Extrapolate=Linear","MultiX=Average","Skip=True","Sort=True")</f>
        <v>13.512692202462381</v>
      </c>
      <c r="U4275" s="43">
        <f ca="1">_xll.BInterpol('Base CDI'!$H$4:$H$28,'Base CDI'!$I$4:$I$29,S4275,"Cubic","Extrapolate=Linear","MultiX=Average","Skip=True","Sort=True")</f>
        <v>13.531730506155951</v>
      </c>
    </row>
    <row r="4276" spans="16:21" x14ac:dyDescent="0.25">
      <c r="P4276" s="10">
        <v>40731</v>
      </c>
      <c r="Q4276">
        <v>25.94781</v>
      </c>
      <c r="S4276" s="42">
        <f t="shared" ca="1" si="72"/>
        <v>50296</v>
      </c>
      <c r="T4276" s="43">
        <f ca="1">_xll.BInterpol('Base CDI'!$H$4:$H$28,'Base CDI'!$J$4:$J$29,S4276,"Cubic","Extrapolate=Linear","MultiX=Average","Skip=True","Sort=True")</f>
        <v>13.512694938440493</v>
      </c>
      <c r="U4276" s="43">
        <f ca="1">_xll.BInterpol('Base CDI'!$H$4:$H$28,'Base CDI'!$I$4:$I$29,S4276,"Cubic","Extrapolate=Linear","MultiX=Average","Skip=True","Sort=True")</f>
        <v>13.531737346101231</v>
      </c>
    </row>
    <row r="4277" spans="16:21" x14ac:dyDescent="0.25">
      <c r="P4277" s="10">
        <v>40732</v>
      </c>
      <c r="Q4277">
        <v>25.959630000000001</v>
      </c>
      <c r="S4277" s="42">
        <f t="shared" ca="1" si="72"/>
        <v>50297</v>
      </c>
      <c r="T4277" s="43">
        <f ca="1">_xll.BInterpol('Base CDI'!$H$4:$H$28,'Base CDI'!$J$4:$J$29,S4277,"Cubic","Extrapolate=Linear","MultiX=Average","Skip=True","Sort=True")</f>
        <v>13.512697674418606</v>
      </c>
      <c r="U4277" s="43">
        <f ca="1">_xll.BInterpol('Base CDI'!$H$4:$H$28,'Base CDI'!$I$4:$I$29,S4277,"Cubic","Extrapolate=Linear","MultiX=Average","Skip=True","Sort=True")</f>
        <v>13.531744186046511</v>
      </c>
    </row>
    <row r="4278" spans="16:21" x14ac:dyDescent="0.25">
      <c r="P4278" s="10">
        <v>40735</v>
      </c>
      <c r="Q4278">
        <v>25.971440000000001</v>
      </c>
      <c r="S4278" s="42">
        <f t="shared" ca="1" si="72"/>
        <v>50298</v>
      </c>
      <c r="T4278" s="43">
        <f ca="1">_xll.BInterpol('Base CDI'!$H$4:$H$28,'Base CDI'!$J$4:$J$29,S4278,"Cubic","Extrapolate=Linear","MultiX=Average","Skip=True","Sort=True")</f>
        <v>13.512700410396718</v>
      </c>
      <c r="U4278" s="43">
        <f ca="1">_xll.BInterpol('Base CDI'!$H$4:$H$28,'Base CDI'!$I$4:$I$29,S4278,"Cubic","Extrapolate=Linear","MultiX=Average","Skip=True","Sort=True")</f>
        <v>13.531751025991792</v>
      </c>
    </row>
    <row r="4279" spans="16:21" x14ac:dyDescent="0.25">
      <c r="P4279" s="10">
        <v>40736</v>
      </c>
      <c r="Q4279">
        <v>25.983260000000001</v>
      </c>
      <c r="S4279" s="42">
        <f t="shared" ca="1" si="72"/>
        <v>50299</v>
      </c>
      <c r="T4279" s="43">
        <f ca="1">_xll.BInterpol('Base CDI'!$H$4:$H$28,'Base CDI'!$J$4:$J$29,S4279,"Cubic","Extrapolate=Linear","MultiX=Average","Skip=True","Sort=True")</f>
        <v>13.512703146374829</v>
      </c>
      <c r="U4279" s="43">
        <f ca="1">_xll.BInterpol('Base CDI'!$H$4:$H$28,'Base CDI'!$I$4:$I$29,S4279,"Cubic","Extrapolate=Linear","MultiX=Average","Skip=True","Sort=True")</f>
        <v>13.531757865937072</v>
      </c>
    </row>
    <row r="4280" spans="16:21" x14ac:dyDescent="0.25">
      <c r="P4280" s="10">
        <v>40737</v>
      </c>
      <c r="Q4280">
        <v>25.995080000000002</v>
      </c>
      <c r="S4280" s="42">
        <f t="shared" ca="1" si="72"/>
        <v>50300</v>
      </c>
      <c r="T4280" s="43">
        <f ca="1">_xll.BInterpol('Base CDI'!$H$4:$H$28,'Base CDI'!$J$4:$J$29,S4280,"Cubic","Extrapolate=Linear","MultiX=Average","Skip=True","Sort=True")</f>
        <v>13.512705882352941</v>
      </c>
      <c r="U4280" s="43">
        <f ca="1">_xll.BInterpol('Base CDI'!$H$4:$H$28,'Base CDI'!$I$4:$I$29,S4280,"Cubic","Extrapolate=Linear","MultiX=Average","Skip=True","Sort=True")</f>
        <v>13.531764705882352</v>
      </c>
    </row>
    <row r="4281" spans="16:21" x14ac:dyDescent="0.25">
      <c r="P4281" s="10">
        <v>40738</v>
      </c>
      <c r="Q4281">
        <v>26.006930000000001</v>
      </c>
      <c r="S4281" s="42">
        <f t="shared" ca="1" si="72"/>
        <v>50301</v>
      </c>
      <c r="T4281" s="43">
        <f ca="1">_xll.BInterpol('Base CDI'!$H$4:$H$28,'Base CDI'!$J$4:$J$29,S4281,"Cubic","Extrapolate=Linear","MultiX=Average","Skip=True","Sort=True")</f>
        <v>13.512708618331054</v>
      </c>
      <c r="U4281" s="43">
        <f ca="1">_xll.BInterpol('Base CDI'!$H$4:$H$28,'Base CDI'!$I$4:$I$29,S4281,"Cubic","Extrapolate=Linear","MultiX=Average","Skip=True","Sort=True")</f>
        <v>13.531771545827633</v>
      </c>
    </row>
    <row r="4282" spans="16:21" x14ac:dyDescent="0.25">
      <c r="P4282" s="10">
        <v>40739</v>
      </c>
      <c r="Q4282">
        <v>26.01877</v>
      </c>
      <c r="S4282" s="42">
        <f t="shared" ca="1" si="72"/>
        <v>50302</v>
      </c>
      <c r="T4282" s="43">
        <f ca="1">_xll.BInterpol('Base CDI'!$H$4:$H$28,'Base CDI'!$J$4:$J$29,S4282,"Cubic","Extrapolate=Linear","MultiX=Average","Skip=True","Sort=True")</f>
        <v>13.512711354309166</v>
      </c>
      <c r="U4282" s="43">
        <f ca="1">_xll.BInterpol('Base CDI'!$H$4:$H$28,'Base CDI'!$I$4:$I$29,S4282,"Cubic","Extrapolate=Linear","MultiX=Average","Skip=True","Sort=True")</f>
        <v>13.531778385772913</v>
      </c>
    </row>
    <row r="4283" spans="16:21" x14ac:dyDescent="0.25">
      <c r="P4283" s="10">
        <v>40742</v>
      </c>
      <c r="Q4283">
        <v>26.030619999999999</v>
      </c>
      <c r="S4283" s="42">
        <f t="shared" ca="1" si="72"/>
        <v>50303</v>
      </c>
      <c r="T4283" s="43">
        <f ca="1">_xll.BInterpol('Base CDI'!$H$4:$H$28,'Base CDI'!$J$4:$J$29,S4283,"Cubic","Extrapolate=Linear","MultiX=Average","Skip=True","Sort=True")</f>
        <v>13.512714090287279</v>
      </c>
      <c r="U4283" s="43">
        <f ca="1">_xll.BInterpol('Base CDI'!$H$4:$H$28,'Base CDI'!$I$4:$I$29,S4283,"Cubic","Extrapolate=Linear","MultiX=Average","Skip=True","Sort=True")</f>
        <v>13.531785225718194</v>
      </c>
    </row>
    <row r="4284" spans="16:21" x14ac:dyDescent="0.25">
      <c r="P4284" s="10">
        <v>40743</v>
      </c>
      <c r="Q4284">
        <v>26.042480000000001</v>
      </c>
      <c r="S4284" s="42">
        <f t="shared" ca="1" si="72"/>
        <v>50304</v>
      </c>
      <c r="T4284" s="43">
        <f ca="1">_xll.BInterpol('Base CDI'!$H$4:$H$28,'Base CDI'!$J$4:$J$29,S4284,"Cubic","Extrapolate=Linear","MultiX=Average","Skip=True","Sort=True")</f>
        <v>13.512716826265391</v>
      </c>
      <c r="U4284" s="43">
        <f ca="1">_xll.BInterpol('Base CDI'!$H$4:$H$28,'Base CDI'!$I$4:$I$29,S4284,"Cubic","Extrapolate=Linear","MultiX=Average","Skip=True","Sort=True")</f>
        <v>13.531792065663474</v>
      </c>
    </row>
    <row r="4285" spans="16:21" x14ac:dyDescent="0.25">
      <c r="P4285" s="10">
        <v>40744</v>
      </c>
      <c r="Q4285">
        <v>26.05433</v>
      </c>
      <c r="S4285" s="42">
        <f t="shared" ca="1" si="72"/>
        <v>50305</v>
      </c>
      <c r="T4285" s="43">
        <f ca="1">_xll.BInterpol('Base CDI'!$H$4:$H$28,'Base CDI'!$J$4:$J$29,S4285,"Cubic","Extrapolate=Linear","MultiX=Average","Skip=True","Sort=True")</f>
        <v>13.512719562243502</v>
      </c>
      <c r="U4285" s="43">
        <f ca="1">_xll.BInterpol('Base CDI'!$H$4:$H$28,'Base CDI'!$I$4:$I$29,S4285,"Cubic","Extrapolate=Linear","MultiX=Average","Skip=True","Sort=True")</f>
        <v>13.531798905608754</v>
      </c>
    </row>
    <row r="4286" spans="16:21" x14ac:dyDescent="0.25">
      <c r="P4286" s="10">
        <v>40745</v>
      </c>
      <c r="Q4286">
        <v>26.066189999999999</v>
      </c>
      <c r="S4286" s="42">
        <f t="shared" ca="1" si="72"/>
        <v>50306</v>
      </c>
      <c r="T4286" s="43">
        <f ca="1">_xll.BInterpol('Base CDI'!$H$4:$H$28,'Base CDI'!$J$4:$J$29,S4286,"Cubic","Extrapolate=Linear","MultiX=Average","Skip=True","Sort=True")</f>
        <v>13.512722298221615</v>
      </c>
      <c r="U4286" s="43">
        <f ca="1">_xll.BInterpol('Base CDI'!$H$4:$H$28,'Base CDI'!$I$4:$I$29,S4286,"Cubic","Extrapolate=Linear","MultiX=Average","Skip=True","Sort=True")</f>
        <v>13.531805745554035</v>
      </c>
    </row>
    <row r="4287" spans="16:21" x14ac:dyDescent="0.25">
      <c r="P4287" s="10">
        <v>40746</v>
      </c>
      <c r="Q4287">
        <v>26.078289999999999</v>
      </c>
      <c r="S4287" s="42">
        <f t="shared" ca="1" si="72"/>
        <v>50307</v>
      </c>
      <c r="T4287" s="43">
        <f ca="1">_xll.BInterpol('Base CDI'!$H$4:$H$28,'Base CDI'!$J$4:$J$29,S4287,"Cubic","Extrapolate=Linear","MultiX=Average","Skip=True","Sort=True")</f>
        <v>13.512725034199727</v>
      </c>
      <c r="U4287" s="43">
        <f ca="1">_xll.BInterpol('Base CDI'!$H$4:$H$28,'Base CDI'!$I$4:$I$29,S4287,"Cubic","Extrapolate=Linear","MultiX=Average","Skip=True","Sort=True")</f>
        <v>13.531812585499315</v>
      </c>
    </row>
    <row r="4288" spans="16:21" x14ac:dyDescent="0.25">
      <c r="P4288" s="10">
        <v>40749</v>
      </c>
      <c r="Q4288">
        <v>26.09038</v>
      </c>
      <c r="S4288" s="42">
        <f t="shared" ca="1" si="72"/>
        <v>50308</v>
      </c>
      <c r="T4288" s="43">
        <f ca="1">_xll.BInterpol('Base CDI'!$H$4:$H$28,'Base CDI'!$J$4:$J$29,S4288,"Cubic","Extrapolate=Linear","MultiX=Average","Skip=True","Sort=True")</f>
        <v>13.51272777017784</v>
      </c>
      <c r="U4288" s="43">
        <f ca="1">_xll.BInterpol('Base CDI'!$H$4:$H$28,'Base CDI'!$I$4:$I$29,S4288,"Cubic","Extrapolate=Linear","MultiX=Average","Skip=True","Sort=True")</f>
        <v>13.531819425444596</v>
      </c>
    </row>
    <row r="4289" spans="16:21" x14ac:dyDescent="0.25">
      <c r="P4289" s="10">
        <v>40750</v>
      </c>
      <c r="Q4289">
        <v>26.102499999999999</v>
      </c>
      <c r="S4289" s="42">
        <f t="shared" ca="1" si="72"/>
        <v>50309</v>
      </c>
      <c r="T4289" s="43">
        <f ca="1">_xll.BInterpol('Base CDI'!$H$4:$H$28,'Base CDI'!$J$4:$J$29,S4289,"Cubic","Extrapolate=Linear","MultiX=Average","Skip=True","Sort=True")</f>
        <v>13.512730506155952</v>
      </c>
      <c r="U4289" s="43">
        <f ca="1">_xll.BInterpol('Base CDI'!$H$4:$H$28,'Base CDI'!$I$4:$I$29,S4289,"Cubic","Extrapolate=Linear","MultiX=Average","Skip=True","Sort=True")</f>
        <v>13.531826265389876</v>
      </c>
    </row>
    <row r="4290" spans="16:21" x14ac:dyDescent="0.25">
      <c r="P4290" s="10">
        <v>40751</v>
      </c>
      <c r="Q4290">
        <v>26.114609999999999</v>
      </c>
      <c r="S4290" s="42">
        <f t="shared" ca="1" si="72"/>
        <v>50310</v>
      </c>
      <c r="T4290" s="43">
        <f ca="1">_xll.BInterpol('Base CDI'!$H$4:$H$28,'Base CDI'!$J$4:$J$29,S4290,"Cubic","Extrapolate=Linear","MultiX=Average","Skip=True","Sort=True")</f>
        <v>13.512733242134063</v>
      </c>
      <c r="U4290" s="43">
        <f ca="1">_xll.BInterpol('Base CDI'!$H$4:$H$28,'Base CDI'!$I$4:$I$29,S4290,"Cubic","Extrapolate=Linear","MultiX=Average","Skip=True","Sort=True")</f>
        <v>13.531833105335156</v>
      </c>
    </row>
    <row r="4291" spans="16:21" x14ac:dyDescent="0.25">
      <c r="P4291" s="10">
        <v>40752</v>
      </c>
      <c r="Q4291">
        <v>26.126729999999998</v>
      </c>
      <c r="S4291" s="42">
        <f t="shared" ca="1" si="72"/>
        <v>50311</v>
      </c>
      <c r="T4291" s="43">
        <f ca="1">_xll.BInterpol('Base CDI'!$H$4:$H$28,'Base CDI'!$J$4:$J$29,S4291,"Cubic","Extrapolate=Linear","MultiX=Average","Skip=True","Sort=True")</f>
        <v>13.512735978112175</v>
      </c>
      <c r="U4291" s="43">
        <f ca="1">_xll.BInterpol('Base CDI'!$H$4:$H$28,'Base CDI'!$I$4:$I$29,S4291,"Cubic","Extrapolate=Linear","MultiX=Average","Skip=True","Sort=True")</f>
        <v>13.531839945280437</v>
      </c>
    </row>
    <row r="4292" spans="16:21" x14ac:dyDescent="0.25">
      <c r="P4292" s="10">
        <v>40753</v>
      </c>
      <c r="Q4292">
        <v>26.138850000000001</v>
      </c>
      <c r="S4292" s="42">
        <f t="shared" ca="1" si="72"/>
        <v>50312</v>
      </c>
      <c r="T4292" s="43">
        <f ca="1">_xll.BInterpol('Base CDI'!$H$4:$H$28,'Base CDI'!$J$4:$J$29,S4292,"Cubic","Extrapolate=Linear","MultiX=Average","Skip=True","Sort=True")</f>
        <v>13.512738714090288</v>
      </c>
      <c r="U4292" s="43">
        <f ca="1">_xll.BInterpol('Base CDI'!$H$4:$H$28,'Base CDI'!$I$4:$I$29,S4292,"Cubic","Extrapolate=Linear","MultiX=Average","Skip=True","Sort=True")</f>
        <v>13.531846785225717</v>
      </c>
    </row>
    <row r="4293" spans="16:21" x14ac:dyDescent="0.25">
      <c r="P4293" s="10">
        <v>40756</v>
      </c>
      <c r="Q4293">
        <v>26.150980000000001</v>
      </c>
      <c r="S4293" s="42">
        <f t="shared" ca="1" si="72"/>
        <v>50313</v>
      </c>
      <c r="T4293" s="43">
        <f ca="1">_xll.BInterpol('Base CDI'!$H$4:$H$28,'Base CDI'!$J$4:$J$29,S4293,"Cubic","Extrapolate=Linear","MultiX=Average","Skip=True","Sort=True")</f>
        <v>13.5127414500684</v>
      </c>
      <c r="U4293" s="43">
        <f ca="1">_xll.BInterpol('Base CDI'!$H$4:$H$28,'Base CDI'!$I$4:$I$29,S4293,"Cubic","Extrapolate=Linear","MultiX=Average","Skip=True","Sort=True")</f>
        <v>13.531853625170998</v>
      </c>
    </row>
    <row r="4294" spans="16:21" x14ac:dyDescent="0.25">
      <c r="P4294" s="10">
        <v>40757</v>
      </c>
      <c r="Q4294">
        <v>26.163119999999999</v>
      </c>
      <c r="S4294" s="42">
        <f t="shared" ca="1" si="72"/>
        <v>50314</v>
      </c>
      <c r="T4294" s="43">
        <f ca="1">_xll.BInterpol('Base CDI'!$H$4:$H$28,'Base CDI'!$J$4:$J$29,S4294,"Cubic","Extrapolate=Linear","MultiX=Average","Skip=True","Sort=True")</f>
        <v>13.512744186046513</v>
      </c>
      <c r="U4294" s="43">
        <f ca="1">_xll.BInterpol('Base CDI'!$H$4:$H$28,'Base CDI'!$I$4:$I$29,S4294,"Cubic","Extrapolate=Linear","MultiX=Average","Skip=True","Sort=True")</f>
        <v>13.531860465116278</v>
      </c>
    </row>
    <row r="4295" spans="16:21" x14ac:dyDescent="0.25">
      <c r="P4295" s="10">
        <v>40758</v>
      </c>
      <c r="Q4295">
        <v>26.175260000000002</v>
      </c>
      <c r="S4295" s="42">
        <f t="shared" ca="1" si="72"/>
        <v>50315</v>
      </c>
      <c r="T4295" s="43">
        <f ca="1">_xll.BInterpol('Base CDI'!$H$4:$H$28,'Base CDI'!$J$4:$J$29,S4295,"Cubic","Extrapolate=Linear","MultiX=Average","Skip=True","Sort=True")</f>
        <v>13.512746922024624</v>
      </c>
      <c r="U4295" s="43">
        <f ca="1">_xll.BInterpol('Base CDI'!$H$4:$H$28,'Base CDI'!$I$4:$I$29,S4295,"Cubic","Extrapolate=Linear","MultiX=Average","Skip=True","Sort=True")</f>
        <v>13.531867305061558</v>
      </c>
    </row>
    <row r="4296" spans="16:21" x14ac:dyDescent="0.25">
      <c r="P4296" s="10">
        <v>40759</v>
      </c>
      <c r="Q4296">
        <v>26.1874</v>
      </c>
      <c r="S4296" s="42">
        <f t="shared" ca="1" si="72"/>
        <v>50316</v>
      </c>
      <c r="T4296" s="43">
        <f ca="1">_xll.BInterpol('Base CDI'!$H$4:$H$28,'Base CDI'!$J$4:$J$29,S4296,"Cubic","Extrapolate=Linear","MultiX=Average","Skip=True","Sort=True")</f>
        <v>13.512749658002736</v>
      </c>
      <c r="U4296" s="43">
        <f ca="1">_xll.BInterpol('Base CDI'!$H$4:$H$28,'Base CDI'!$I$4:$I$29,S4296,"Cubic","Extrapolate=Linear","MultiX=Average","Skip=True","Sort=True")</f>
        <v>13.531874145006839</v>
      </c>
    </row>
    <row r="4297" spans="16:21" x14ac:dyDescent="0.25">
      <c r="P4297" s="10">
        <v>40760</v>
      </c>
      <c r="Q4297">
        <v>26.199549999999999</v>
      </c>
      <c r="S4297" s="42">
        <f t="shared" ca="1" si="72"/>
        <v>50317</v>
      </c>
      <c r="T4297" s="43">
        <f ca="1">_xll.BInterpol('Base CDI'!$H$4:$H$28,'Base CDI'!$J$4:$J$29,S4297,"Cubic","Extrapolate=Linear","MultiX=Average","Skip=True","Sort=True")</f>
        <v>13.512752393980849</v>
      </c>
      <c r="U4297" s="43">
        <f ca="1">_xll.BInterpol('Base CDI'!$H$4:$H$28,'Base CDI'!$I$4:$I$29,S4297,"Cubic","Extrapolate=Linear","MultiX=Average","Skip=True","Sort=True")</f>
        <v>13.531880984952119</v>
      </c>
    </row>
    <row r="4298" spans="16:21" x14ac:dyDescent="0.25">
      <c r="P4298" s="10">
        <v>40763</v>
      </c>
      <c r="Q4298">
        <v>26.21171</v>
      </c>
      <c r="S4298" s="42">
        <f t="shared" ca="1" si="72"/>
        <v>50318</v>
      </c>
      <c r="T4298" s="43">
        <f ca="1">_xll.BInterpol('Base CDI'!$H$4:$H$28,'Base CDI'!$J$4:$J$29,S4298,"Cubic","Extrapolate=Linear","MultiX=Average","Skip=True","Sort=True")</f>
        <v>13.512755129958961</v>
      </c>
      <c r="U4298" s="43">
        <f ca="1">_xll.BInterpol('Base CDI'!$H$4:$H$28,'Base CDI'!$I$4:$I$29,S4298,"Cubic","Extrapolate=Linear","MultiX=Average","Skip=True","Sort=True")</f>
        <v>13.531887824897399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3">S4298+1</f>
        <v>50319</v>
      </c>
      <c r="T4299" s="43">
        <f ca="1">_xll.BInterpol('Base CDI'!$H$4:$H$28,'Base CDI'!$J$4:$J$29,S4299,"Cubic","Extrapolate=Linear","MultiX=Average","Skip=True","Sort=True")</f>
        <v>13.512757865937074</v>
      </c>
      <c r="U4299" s="43">
        <f ca="1">_xll.BInterpol('Base CDI'!$H$4:$H$28,'Base CDI'!$I$4:$I$29,S4299,"Cubic","Extrapolate=Linear","MultiX=Average","Skip=True","Sort=True")</f>
        <v>13.53189466484268</v>
      </c>
    </row>
    <row r="4300" spans="16:21" x14ac:dyDescent="0.25">
      <c r="P4300" s="10">
        <v>40765</v>
      </c>
      <c r="Q4300">
        <v>26.236039999999999</v>
      </c>
      <c r="S4300" s="42">
        <f t="shared" ca="1" si="73"/>
        <v>50320</v>
      </c>
      <c r="T4300" s="43">
        <f ca="1">_xll.BInterpol('Base CDI'!$H$4:$H$28,'Base CDI'!$J$4:$J$29,S4300,"Cubic","Extrapolate=Linear","MultiX=Average","Skip=True","Sort=True")</f>
        <v>13.512760601915186</v>
      </c>
      <c r="U4300" s="43">
        <f ca="1">_xll.BInterpol('Base CDI'!$H$4:$H$28,'Base CDI'!$I$4:$I$29,S4300,"Cubic","Extrapolate=Linear","MultiX=Average","Skip=True","Sort=True")</f>
        <v>13.53190150478796</v>
      </c>
    </row>
    <row r="4301" spans="16:21" x14ac:dyDescent="0.25">
      <c r="P4301" s="10">
        <v>40766</v>
      </c>
      <c r="Q4301">
        <v>26.24821</v>
      </c>
      <c r="S4301" s="42">
        <f t="shared" ca="1" si="73"/>
        <v>50321</v>
      </c>
      <c r="T4301" s="43">
        <f ca="1">_xll.BInterpol('Base CDI'!$H$4:$H$28,'Base CDI'!$J$4:$J$29,S4301,"Cubic","Extrapolate=Linear","MultiX=Average","Skip=True","Sort=True")</f>
        <v>13.512763337893297</v>
      </c>
      <c r="U4301" s="43">
        <f ca="1">_xll.BInterpol('Base CDI'!$H$4:$H$28,'Base CDI'!$I$4:$I$29,S4301,"Cubic","Extrapolate=Linear","MultiX=Average","Skip=True","Sort=True")</f>
        <v>13.531908344733241</v>
      </c>
    </row>
    <row r="4302" spans="16:21" x14ac:dyDescent="0.25">
      <c r="P4302" s="10">
        <v>40767</v>
      </c>
      <c r="Q4302">
        <v>26.260390000000001</v>
      </c>
      <c r="S4302" s="42">
        <f t="shared" ca="1" si="73"/>
        <v>50322</v>
      </c>
      <c r="T4302" s="43">
        <f ca="1">_xll.BInterpol('Base CDI'!$H$4:$H$28,'Base CDI'!$J$4:$J$29,S4302,"Cubic","Extrapolate=Linear","MultiX=Average","Skip=True","Sort=True")</f>
        <v>13.512766073871409</v>
      </c>
      <c r="U4302" s="43">
        <f ca="1">_xll.BInterpol('Base CDI'!$H$4:$H$28,'Base CDI'!$I$4:$I$29,S4302,"Cubic","Extrapolate=Linear","MultiX=Average","Skip=True","Sort=True")</f>
        <v>13.531915184678521</v>
      </c>
    </row>
    <row r="4303" spans="16:21" x14ac:dyDescent="0.25">
      <c r="P4303" s="10">
        <v>40770</v>
      </c>
      <c r="Q4303">
        <v>26.272570000000002</v>
      </c>
      <c r="S4303" s="42">
        <f t="shared" ca="1" si="73"/>
        <v>50323</v>
      </c>
      <c r="T4303" s="43">
        <f ca="1">_xll.BInterpol('Base CDI'!$H$4:$H$28,'Base CDI'!$J$4:$J$29,S4303,"Cubic","Extrapolate=Linear","MultiX=Average","Skip=True","Sort=True")</f>
        <v>13.512768809849522</v>
      </c>
      <c r="U4303" s="43">
        <f ca="1">_xll.BInterpol('Base CDI'!$H$4:$H$28,'Base CDI'!$I$4:$I$29,S4303,"Cubic","Extrapolate=Linear","MultiX=Average","Skip=True","Sort=True")</f>
        <v>13.531922024623801</v>
      </c>
    </row>
    <row r="4304" spans="16:21" x14ac:dyDescent="0.25">
      <c r="P4304" s="10">
        <v>40771</v>
      </c>
      <c r="Q4304">
        <v>26.284759999999999</v>
      </c>
      <c r="S4304" s="42">
        <f t="shared" ca="1" si="73"/>
        <v>50324</v>
      </c>
      <c r="T4304" s="43">
        <f ca="1">_xll.BInterpol('Base CDI'!$H$4:$H$28,'Base CDI'!$J$4:$J$29,S4304,"Cubic","Extrapolate=Linear","MultiX=Average","Skip=True","Sort=True")</f>
        <v>13.512771545827635</v>
      </c>
      <c r="U4304" s="43">
        <f ca="1">_xll.BInterpol('Base CDI'!$H$4:$H$28,'Base CDI'!$I$4:$I$29,S4304,"Cubic","Extrapolate=Linear","MultiX=Average","Skip=True","Sort=True")</f>
        <v>13.531928864569082</v>
      </c>
    </row>
    <row r="4305" spans="16:21" x14ac:dyDescent="0.25">
      <c r="P4305" s="10">
        <v>40772</v>
      </c>
      <c r="Q4305">
        <v>26.296959999999999</v>
      </c>
      <c r="S4305" s="42">
        <f t="shared" ca="1" si="73"/>
        <v>50325</v>
      </c>
      <c r="T4305" s="43">
        <f ca="1">_xll.BInterpol('Base CDI'!$H$4:$H$28,'Base CDI'!$J$4:$J$29,S4305,"Cubic","Extrapolate=Linear","MultiX=Average","Skip=True","Sort=True")</f>
        <v>13.512774281805747</v>
      </c>
      <c r="U4305" s="43">
        <f ca="1">_xll.BInterpol('Base CDI'!$H$4:$H$28,'Base CDI'!$I$4:$I$29,S4305,"Cubic","Extrapolate=Linear","MultiX=Average","Skip=True","Sort=True")</f>
        <v>13.531935704514362</v>
      </c>
    </row>
    <row r="4306" spans="16:21" x14ac:dyDescent="0.25">
      <c r="P4306" s="10">
        <v>40773</v>
      </c>
      <c r="Q4306">
        <v>26.309159999999999</v>
      </c>
      <c r="S4306" s="42">
        <f t="shared" ca="1" si="73"/>
        <v>50326</v>
      </c>
      <c r="T4306" s="43">
        <f ca="1">_xll.BInterpol('Base CDI'!$H$4:$H$28,'Base CDI'!$J$4:$J$29,S4306,"Cubic","Extrapolate=Linear","MultiX=Average","Skip=True","Sort=True")</f>
        <v>13.512777017783858</v>
      </c>
      <c r="U4306" s="43">
        <f ca="1">_xll.BInterpol('Base CDI'!$H$4:$H$28,'Base CDI'!$I$4:$I$29,S4306,"Cubic","Extrapolate=Linear","MultiX=Average","Skip=True","Sort=True")</f>
        <v>13.531942544459643</v>
      </c>
    </row>
    <row r="4307" spans="16:21" x14ac:dyDescent="0.25">
      <c r="P4307" s="10">
        <v>40774</v>
      </c>
      <c r="Q4307">
        <v>26.321349999999999</v>
      </c>
      <c r="S4307" s="42">
        <f t="shared" ca="1" si="73"/>
        <v>50327</v>
      </c>
      <c r="T4307" s="43">
        <f ca="1">_xll.BInterpol('Base CDI'!$H$4:$H$28,'Base CDI'!$J$4:$J$29,S4307,"Cubic","Extrapolate=Linear","MultiX=Average","Skip=True","Sort=True")</f>
        <v>13.51277975376197</v>
      </c>
      <c r="U4307" s="43">
        <f ca="1">_xll.BInterpol('Base CDI'!$H$4:$H$28,'Base CDI'!$I$4:$I$29,S4307,"Cubic","Extrapolate=Linear","MultiX=Average","Skip=True","Sort=True")</f>
        <v>13.531949384404923</v>
      </c>
    </row>
    <row r="4308" spans="16:21" x14ac:dyDescent="0.25">
      <c r="P4308" s="10">
        <v>40777</v>
      </c>
      <c r="Q4308">
        <v>26.333570000000002</v>
      </c>
      <c r="S4308" s="42">
        <f t="shared" ca="1" si="73"/>
        <v>50328</v>
      </c>
      <c r="T4308" s="43">
        <f ca="1">_xll.BInterpol('Base CDI'!$H$4:$H$28,'Base CDI'!$J$4:$J$29,S4308,"Cubic","Extrapolate=Linear","MultiX=Average","Skip=True","Sort=True")</f>
        <v>13.512782489740083</v>
      </c>
      <c r="U4308" s="43">
        <f ca="1">_xll.BInterpol('Base CDI'!$H$4:$H$28,'Base CDI'!$I$4:$I$29,S4308,"Cubic","Extrapolate=Linear","MultiX=Average","Skip=True","Sort=True")</f>
        <v>13.531956224350203</v>
      </c>
    </row>
    <row r="4309" spans="16:21" x14ac:dyDescent="0.25">
      <c r="P4309" s="10">
        <v>40778</v>
      </c>
      <c r="Q4309">
        <v>26.345780000000001</v>
      </c>
      <c r="S4309" s="42">
        <f t="shared" ca="1" si="73"/>
        <v>50329</v>
      </c>
      <c r="T4309" s="43">
        <f ca="1">_xll.BInterpol('Base CDI'!$H$4:$H$28,'Base CDI'!$J$4:$J$29,S4309,"Cubic","Extrapolate=Linear","MultiX=Average","Skip=True","Sort=True")</f>
        <v>13.512785225718195</v>
      </c>
      <c r="U4309" s="43">
        <f ca="1">_xll.BInterpol('Base CDI'!$H$4:$H$28,'Base CDI'!$I$4:$I$29,S4309,"Cubic","Extrapolate=Linear","MultiX=Average","Skip=True","Sort=True")</f>
        <v>13.531963064295484</v>
      </c>
    </row>
    <row r="4310" spans="16:21" x14ac:dyDescent="0.25">
      <c r="P4310" s="10">
        <v>40779</v>
      </c>
      <c r="Q4310">
        <v>26.358000000000001</v>
      </c>
      <c r="S4310" s="42">
        <f t="shared" ca="1" si="73"/>
        <v>50330</v>
      </c>
      <c r="T4310" s="43">
        <f ca="1">_xll.BInterpol('Base CDI'!$H$4:$H$28,'Base CDI'!$J$4:$J$29,S4310,"Cubic","Extrapolate=Linear","MultiX=Average","Skip=True","Sort=True")</f>
        <v>13.512787961696308</v>
      </c>
      <c r="U4310" s="43">
        <f ca="1">_xll.BInterpol('Base CDI'!$H$4:$H$28,'Base CDI'!$I$4:$I$29,S4310,"Cubic","Extrapolate=Linear","MultiX=Average","Skip=True","Sort=True")</f>
        <v>13.531969904240764</v>
      </c>
    </row>
    <row r="4311" spans="16:21" x14ac:dyDescent="0.25">
      <c r="P4311" s="10">
        <v>40780</v>
      </c>
      <c r="Q4311">
        <v>26.370229999999999</v>
      </c>
      <c r="S4311" s="42">
        <f t="shared" ca="1" si="73"/>
        <v>50331</v>
      </c>
      <c r="T4311" s="43">
        <f ca="1">_xll.BInterpol('Base CDI'!$H$4:$H$28,'Base CDI'!$J$4:$J$29,S4311,"Cubic","Extrapolate=Linear","MultiX=Average","Skip=True","Sort=True")</f>
        <v>13.512790697674419</v>
      </c>
      <c r="U4311" s="43">
        <f ca="1">_xll.BInterpol('Base CDI'!$H$4:$H$28,'Base CDI'!$I$4:$I$29,S4311,"Cubic","Extrapolate=Linear","MultiX=Average","Skip=True","Sort=True")</f>
        <v>13.531976744186046</v>
      </c>
    </row>
    <row r="4312" spans="16:21" x14ac:dyDescent="0.25">
      <c r="P4312" s="10">
        <v>40781</v>
      </c>
      <c r="Q4312">
        <v>26.382449999999999</v>
      </c>
      <c r="S4312" s="42">
        <f t="shared" ca="1" si="73"/>
        <v>50332</v>
      </c>
      <c r="T4312" s="43">
        <f ca="1">_xll.BInterpol('Base CDI'!$H$4:$H$28,'Base CDI'!$J$4:$J$29,S4312,"Cubic","Extrapolate=Linear","MultiX=Average","Skip=True","Sort=True")</f>
        <v>13.512793433652531</v>
      </c>
      <c r="U4312" s="43">
        <f ca="1">_xll.BInterpol('Base CDI'!$H$4:$H$28,'Base CDI'!$I$4:$I$29,S4312,"Cubic","Extrapolate=Linear","MultiX=Average","Skip=True","Sort=True")</f>
        <v>13.531983584131327</v>
      </c>
    </row>
    <row r="4313" spans="16:21" x14ac:dyDescent="0.25">
      <c r="P4313" s="10">
        <v>40784</v>
      </c>
      <c r="Q4313">
        <v>26.394690000000001</v>
      </c>
      <c r="S4313" s="42">
        <f t="shared" ca="1" si="73"/>
        <v>50333</v>
      </c>
      <c r="T4313" s="43">
        <f ca="1">_xll.BInterpol('Base CDI'!$H$4:$H$28,'Base CDI'!$J$4:$J$29,S4313,"Cubic","Extrapolate=Linear","MultiX=Average","Skip=True","Sort=True")</f>
        <v>13.512796169630644</v>
      </c>
      <c r="U4313" s="43">
        <f ca="1">_xll.BInterpol('Base CDI'!$H$4:$H$28,'Base CDI'!$I$4:$I$29,S4313,"Cubic","Extrapolate=Linear","MultiX=Average","Skip=True","Sort=True")</f>
        <v>13.531990424076607</v>
      </c>
    </row>
    <row r="4314" spans="16:21" x14ac:dyDescent="0.25">
      <c r="P4314" s="10">
        <v>40785</v>
      </c>
      <c r="Q4314">
        <v>26.40692</v>
      </c>
      <c r="S4314" s="42">
        <f t="shared" ca="1" si="73"/>
        <v>50334</v>
      </c>
      <c r="T4314" s="43">
        <f ca="1">_xll.BInterpol('Base CDI'!$H$4:$H$28,'Base CDI'!$J$4:$J$29,S4314,"Cubic","Extrapolate=Linear","MultiX=Average","Skip=True","Sort=True")</f>
        <v>13.512798905608756</v>
      </c>
      <c r="U4314" s="43">
        <f ca="1">_xll.BInterpol('Base CDI'!$H$4:$H$28,'Base CDI'!$I$4:$I$29,S4314,"Cubic","Extrapolate=Linear","MultiX=Average","Skip=True","Sort=True")</f>
        <v>13.531997264021888</v>
      </c>
    </row>
    <row r="4315" spans="16:21" x14ac:dyDescent="0.25">
      <c r="P4315" s="10">
        <v>40786</v>
      </c>
      <c r="Q4315">
        <v>26.419160000000002</v>
      </c>
      <c r="S4315" s="42">
        <f t="shared" ca="1" si="73"/>
        <v>50335</v>
      </c>
      <c r="T4315" s="43">
        <f ca="1">_xll.BInterpol('Base CDI'!$H$4:$H$28,'Base CDI'!$J$4:$J$29,S4315,"Cubic","Extrapolate=Linear","MultiX=Average","Skip=True","Sort=True")</f>
        <v>13.512801641586869</v>
      </c>
      <c r="U4315" s="43">
        <f ca="1">_xll.BInterpol('Base CDI'!$H$4:$H$28,'Base CDI'!$I$4:$I$29,S4315,"Cubic","Extrapolate=Linear","MultiX=Average","Skip=True","Sort=True")</f>
        <v>13.532004103967168</v>
      </c>
    </row>
    <row r="4316" spans="16:21" x14ac:dyDescent="0.25">
      <c r="P4316" s="10">
        <v>40787</v>
      </c>
      <c r="Q4316">
        <v>26.43141</v>
      </c>
      <c r="S4316" s="42">
        <f t="shared" ca="1" si="73"/>
        <v>50336</v>
      </c>
      <c r="T4316" s="43">
        <f ca="1">_xll.BInterpol('Base CDI'!$H$4:$H$28,'Base CDI'!$J$4:$J$29,S4316,"Cubic","Extrapolate=Linear","MultiX=Average","Skip=True","Sort=True")</f>
        <v>13.512804377564979</v>
      </c>
      <c r="U4316" s="43">
        <f ca="1">_xll.BInterpol('Base CDI'!$H$4:$H$28,'Base CDI'!$I$4:$I$29,S4316,"Cubic","Extrapolate=Linear","MultiX=Average","Skip=True","Sort=True")</f>
        <v>13.532010943912448</v>
      </c>
    </row>
    <row r="4317" spans="16:21" x14ac:dyDescent="0.25">
      <c r="P4317" s="10">
        <v>40788</v>
      </c>
      <c r="Q4317">
        <v>26.443190000000001</v>
      </c>
      <c r="S4317" s="42">
        <f t="shared" ca="1" si="73"/>
        <v>50337</v>
      </c>
      <c r="T4317" s="43">
        <f ca="1">_xll.BInterpol('Base CDI'!$H$4:$H$28,'Base CDI'!$J$4:$J$29,S4317,"Cubic","Extrapolate=Linear","MultiX=Average","Skip=True","Sort=True")</f>
        <v>13.512807113543092</v>
      </c>
      <c r="U4317" s="43">
        <f ca="1">_xll.BInterpol('Base CDI'!$H$4:$H$28,'Base CDI'!$I$4:$I$29,S4317,"Cubic","Extrapolate=Linear","MultiX=Average","Skip=True","Sort=True")</f>
        <v>13.532017783857729</v>
      </c>
    </row>
    <row r="4318" spans="16:21" x14ac:dyDescent="0.25">
      <c r="P4318" s="10">
        <v>40791</v>
      </c>
      <c r="Q4318">
        <v>26.454969999999999</v>
      </c>
      <c r="S4318" s="42">
        <f t="shared" ca="1" si="73"/>
        <v>50338</v>
      </c>
      <c r="T4318" s="43">
        <f ca="1">_xll.BInterpol('Base CDI'!$H$4:$H$28,'Base CDI'!$J$4:$J$29,S4318,"Cubic","Extrapolate=Linear","MultiX=Average","Skip=True","Sort=True")</f>
        <v>13.512809849521204</v>
      </c>
      <c r="U4318" s="43">
        <f ca="1">_xll.BInterpol('Base CDI'!$H$4:$H$28,'Base CDI'!$I$4:$I$29,S4318,"Cubic","Extrapolate=Linear","MultiX=Average","Skip=True","Sort=True")</f>
        <v>13.532024623803009</v>
      </c>
    </row>
    <row r="4319" spans="16:21" x14ac:dyDescent="0.25">
      <c r="P4319" s="10">
        <v>40792</v>
      </c>
      <c r="Q4319">
        <v>26.466760000000001</v>
      </c>
      <c r="S4319" s="42">
        <f t="shared" ca="1" si="73"/>
        <v>50339</v>
      </c>
      <c r="T4319" s="43">
        <f ca="1">_xll.BInterpol('Base CDI'!$H$4:$H$28,'Base CDI'!$J$4:$J$29,S4319,"Cubic","Extrapolate=Linear","MultiX=Average","Skip=True","Sort=True")</f>
        <v>13.512812585499317</v>
      </c>
      <c r="U4319" s="43">
        <f ca="1">_xll.BInterpol('Base CDI'!$H$4:$H$28,'Base CDI'!$I$4:$I$29,S4319,"Cubic","Extrapolate=Linear","MultiX=Average","Skip=True","Sort=True")</f>
        <v>13.532031463748289</v>
      </c>
    </row>
    <row r="4320" spans="16:21" x14ac:dyDescent="0.25">
      <c r="P4320" s="10">
        <v>40794</v>
      </c>
      <c r="Q4320">
        <v>26.478549999999998</v>
      </c>
      <c r="S4320" s="42">
        <f t="shared" ca="1" si="73"/>
        <v>50340</v>
      </c>
      <c r="T4320" s="43">
        <f ca="1">_xll.BInterpol('Base CDI'!$H$4:$H$28,'Base CDI'!$J$4:$J$29,S4320,"Cubic","Extrapolate=Linear","MultiX=Average","Skip=True","Sort=True")</f>
        <v>13.512815321477429</v>
      </c>
      <c r="U4320" s="43">
        <f ca="1">_xll.BInterpol('Base CDI'!$H$4:$H$28,'Base CDI'!$I$4:$I$29,S4320,"Cubic","Extrapolate=Linear","MultiX=Average","Skip=True","Sort=True")</f>
        <v>13.53203830369357</v>
      </c>
    </row>
    <row r="4321" spans="16:21" x14ac:dyDescent="0.25">
      <c r="P4321" s="10">
        <v>40795</v>
      </c>
      <c r="Q4321">
        <v>26.490349999999999</v>
      </c>
      <c r="S4321" s="42">
        <f t="shared" ca="1" si="73"/>
        <v>50341</v>
      </c>
      <c r="T4321" s="43">
        <f ca="1">_xll.BInterpol('Base CDI'!$H$4:$H$28,'Base CDI'!$J$4:$J$29,S4321,"Cubic","Extrapolate=Linear","MultiX=Average","Skip=True","Sort=True")</f>
        <v>13.512818057455542</v>
      </c>
      <c r="U4321" s="43">
        <f ca="1">_xll.BInterpol('Base CDI'!$H$4:$H$28,'Base CDI'!$I$4:$I$29,S4321,"Cubic","Extrapolate=Linear","MultiX=Average","Skip=True","Sort=True")</f>
        <v>13.53204514363885</v>
      </c>
    </row>
    <row r="4322" spans="16:21" x14ac:dyDescent="0.25">
      <c r="P4322" s="10">
        <v>40798</v>
      </c>
      <c r="Q4322">
        <v>26.50215</v>
      </c>
      <c r="S4322" s="42">
        <f t="shared" ca="1" si="73"/>
        <v>50342</v>
      </c>
      <c r="T4322" s="43">
        <f ca="1">_xll.BInterpol('Base CDI'!$H$4:$H$28,'Base CDI'!$J$4:$J$29,S4322,"Cubic","Extrapolate=Linear","MultiX=Average","Skip=True","Sort=True")</f>
        <v>13.512820793433653</v>
      </c>
      <c r="U4322" s="43">
        <f ca="1">_xll.BInterpol('Base CDI'!$H$4:$H$28,'Base CDI'!$I$4:$I$29,S4322,"Cubic","Extrapolate=Linear","MultiX=Average","Skip=True","Sort=True")</f>
        <v>13.532051983584131</v>
      </c>
    </row>
    <row r="4323" spans="16:21" x14ac:dyDescent="0.25">
      <c r="P4323" s="10">
        <v>40799</v>
      </c>
      <c r="Q4323">
        <v>26.513960000000001</v>
      </c>
      <c r="S4323" s="42">
        <f t="shared" ca="1" si="73"/>
        <v>50343</v>
      </c>
      <c r="T4323" s="43">
        <f ca="1">_xll.BInterpol('Base CDI'!$H$4:$H$28,'Base CDI'!$J$4:$J$29,S4323,"Cubic","Extrapolate=Linear","MultiX=Average","Skip=True","Sort=True")</f>
        <v>13.512823529411765</v>
      </c>
      <c r="U4323" s="43">
        <f ca="1">_xll.BInterpol('Base CDI'!$H$4:$H$28,'Base CDI'!$I$4:$I$29,S4323,"Cubic","Extrapolate=Linear","MultiX=Average","Skip=True","Sort=True")</f>
        <v>13.532058823529411</v>
      </c>
    </row>
    <row r="4324" spans="16:21" x14ac:dyDescent="0.25">
      <c r="P4324" s="10">
        <v>40800</v>
      </c>
      <c r="Q4324">
        <v>26.525780000000001</v>
      </c>
      <c r="S4324" s="42">
        <f t="shared" ca="1" si="73"/>
        <v>50344</v>
      </c>
      <c r="T4324" s="43">
        <f ca="1">_xll.BInterpol('Base CDI'!$H$4:$H$28,'Base CDI'!$J$4:$J$29,S4324,"Cubic","Extrapolate=Linear","MultiX=Average","Skip=True","Sort=True")</f>
        <v>13.512826265389878</v>
      </c>
      <c r="U4324" s="43">
        <f ca="1">_xll.BInterpol('Base CDI'!$H$4:$H$28,'Base CDI'!$I$4:$I$29,S4324,"Cubic","Extrapolate=Linear","MultiX=Average","Skip=True","Sort=True")</f>
        <v>13.532065663474691</v>
      </c>
    </row>
    <row r="4325" spans="16:21" x14ac:dyDescent="0.25">
      <c r="P4325" s="10">
        <v>40801</v>
      </c>
      <c r="Q4325">
        <v>26.537590000000002</v>
      </c>
      <c r="S4325" s="42">
        <f t="shared" ca="1" si="73"/>
        <v>50345</v>
      </c>
      <c r="T4325" s="43">
        <f ca="1">_xll.BInterpol('Base CDI'!$H$4:$H$28,'Base CDI'!$J$4:$J$29,S4325,"Cubic","Extrapolate=Linear","MultiX=Average","Skip=True","Sort=True")</f>
        <v>13.51282900136799</v>
      </c>
      <c r="U4325" s="43">
        <f ca="1">_xll.BInterpol('Base CDI'!$H$4:$H$28,'Base CDI'!$I$4:$I$29,S4325,"Cubic","Extrapolate=Linear","MultiX=Average","Skip=True","Sort=True")</f>
        <v>13.532072503419972</v>
      </c>
    </row>
    <row r="4326" spans="16:21" x14ac:dyDescent="0.25">
      <c r="P4326" s="10">
        <v>40802</v>
      </c>
      <c r="Q4326">
        <v>26.549420000000001</v>
      </c>
      <c r="S4326" s="42">
        <f t="shared" ca="1" si="73"/>
        <v>50346</v>
      </c>
      <c r="T4326" s="43">
        <f ca="1">_xll.BInterpol('Base CDI'!$H$4:$H$28,'Base CDI'!$J$4:$J$29,S4326,"Cubic","Extrapolate=Linear","MultiX=Average","Skip=True","Sort=True")</f>
        <v>13.512831737346103</v>
      </c>
      <c r="U4326" s="43">
        <f ca="1">_xll.BInterpol('Base CDI'!$H$4:$H$28,'Base CDI'!$I$4:$I$29,S4326,"Cubic","Extrapolate=Linear","MultiX=Average","Skip=True","Sort=True")</f>
        <v>13.532079343365252</v>
      </c>
    </row>
    <row r="4327" spans="16:21" x14ac:dyDescent="0.25">
      <c r="P4327" s="10">
        <v>40805</v>
      </c>
      <c r="Q4327">
        <v>26.561250000000001</v>
      </c>
      <c r="S4327" s="42">
        <f t="shared" ca="1" si="73"/>
        <v>50347</v>
      </c>
      <c r="T4327" s="43">
        <f ca="1">_xll.BInterpol('Base CDI'!$H$4:$H$28,'Base CDI'!$J$4:$J$29,S4327,"Cubic","Extrapolate=Linear","MultiX=Average","Skip=True","Sort=True")</f>
        <v>13.512834473324213</v>
      </c>
      <c r="U4327" s="43">
        <f ca="1">_xll.BInterpol('Base CDI'!$H$4:$H$28,'Base CDI'!$I$4:$I$29,S4327,"Cubic","Extrapolate=Linear","MultiX=Average","Skip=True","Sort=True")</f>
        <v>13.532086183310533</v>
      </c>
    </row>
    <row r="4328" spans="16:21" x14ac:dyDescent="0.25">
      <c r="P4328" s="10">
        <v>40806</v>
      </c>
      <c r="Q4328">
        <v>26.573070000000001</v>
      </c>
      <c r="S4328" s="42">
        <f t="shared" ca="1" si="73"/>
        <v>50348</v>
      </c>
      <c r="T4328" s="43">
        <f ca="1">_xll.BInterpol('Base CDI'!$H$4:$H$28,'Base CDI'!$J$4:$J$29,S4328,"Cubic","Extrapolate=Linear","MultiX=Average","Skip=True","Sort=True")</f>
        <v>13.512837209302326</v>
      </c>
      <c r="U4328" s="43">
        <f ca="1">_xll.BInterpol('Base CDI'!$H$4:$H$28,'Base CDI'!$I$4:$I$29,S4328,"Cubic","Extrapolate=Linear","MultiX=Average","Skip=True","Sort=True")</f>
        <v>13.532093023255813</v>
      </c>
    </row>
    <row r="4329" spans="16:21" x14ac:dyDescent="0.25">
      <c r="P4329" s="10">
        <v>40807</v>
      </c>
      <c r="Q4329">
        <v>26.584900000000001</v>
      </c>
      <c r="S4329" s="42">
        <f t="shared" ca="1" si="73"/>
        <v>50349</v>
      </c>
      <c r="T4329" s="43">
        <f ca="1">_xll.BInterpol('Base CDI'!$H$4:$H$28,'Base CDI'!$J$4:$J$29,S4329,"Cubic","Extrapolate=Linear","MultiX=Average","Skip=True","Sort=True")</f>
        <v>13.512839945280438</v>
      </c>
      <c r="U4329" s="43">
        <f ca="1">_xll.BInterpol('Base CDI'!$H$4:$H$28,'Base CDI'!$I$4:$I$29,S4329,"Cubic","Extrapolate=Linear","MultiX=Average","Skip=True","Sort=True")</f>
        <v>13.532099863201093</v>
      </c>
    </row>
    <row r="4330" spans="16:21" x14ac:dyDescent="0.25">
      <c r="P4330" s="10">
        <v>40808</v>
      </c>
      <c r="Q4330">
        <v>26.59675</v>
      </c>
      <c r="S4330" s="42">
        <f t="shared" ca="1" si="73"/>
        <v>50350</v>
      </c>
      <c r="T4330" s="43">
        <f ca="1">_xll.BInterpol('Base CDI'!$H$4:$H$28,'Base CDI'!$J$4:$J$29,S4330,"Cubic","Extrapolate=Linear","MultiX=Average","Skip=True","Sort=True")</f>
        <v>13.512842681258551</v>
      </c>
      <c r="U4330" s="43">
        <f ca="1">_xll.BInterpol('Base CDI'!$H$4:$H$28,'Base CDI'!$I$4:$I$29,S4330,"Cubic","Extrapolate=Linear","MultiX=Average","Skip=True","Sort=True")</f>
        <v>13.532106703146374</v>
      </c>
    </row>
    <row r="4331" spans="16:21" x14ac:dyDescent="0.25">
      <c r="P4331" s="10">
        <v>40809</v>
      </c>
      <c r="Q4331">
        <v>26.608599999999999</v>
      </c>
      <c r="S4331" s="42">
        <f t="shared" ca="1" si="73"/>
        <v>50351</v>
      </c>
      <c r="T4331" s="43">
        <f ca="1">_xll.BInterpol('Base CDI'!$H$4:$H$28,'Base CDI'!$J$4:$J$29,S4331,"Cubic","Extrapolate=Linear","MultiX=Average","Skip=True","Sort=True")</f>
        <v>13.512845417236663</v>
      </c>
      <c r="U4331" s="43">
        <f ca="1">_xll.BInterpol('Base CDI'!$H$4:$H$28,'Base CDI'!$I$4:$I$29,S4331,"Cubic","Extrapolate=Linear","MultiX=Average","Skip=True","Sort=True")</f>
        <v>13.532113543091654</v>
      </c>
    </row>
    <row r="4332" spans="16:21" x14ac:dyDescent="0.25">
      <c r="P4332" s="10">
        <v>40812</v>
      </c>
      <c r="Q4332">
        <v>26.620450000000002</v>
      </c>
      <c r="S4332" s="42">
        <f t="shared" ca="1" si="73"/>
        <v>50352</v>
      </c>
      <c r="T4332" s="43">
        <f ca="1">_xll.BInterpol('Base CDI'!$H$4:$H$28,'Base CDI'!$J$4:$J$29,S4332,"Cubic","Extrapolate=Linear","MultiX=Average","Skip=True","Sort=True")</f>
        <v>13.512848153214774</v>
      </c>
      <c r="U4332" s="43">
        <f ca="1">_xll.BInterpol('Base CDI'!$H$4:$H$28,'Base CDI'!$I$4:$I$29,S4332,"Cubic","Extrapolate=Linear","MultiX=Average","Skip=True","Sort=True")</f>
        <v>13.532120383036935</v>
      </c>
    </row>
    <row r="4333" spans="16:21" x14ac:dyDescent="0.25">
      <c r="P4333" s="10">
        <v>40813</v>
      </c>
      <c r="Q4333">
        <v>26.63232</v>
      </c>
      <c r="S4333" s="42">
        <f t="shared" ca="1" si="73"/>
        <v>50353</v>
      </c>
      <c r="T4333" s="43">
        <f ca="1">_xll.BInterpol('Base CDI'!$H$4:$H$28,'Base CDI'!$J$4:$J$29,S4333,"Cubic","Extrapolate=Linear","MultiX=Average","Skip=True","Sort=True")</f>
        <v>13.512850889192887</v>
      </c>
      <c r="U4333" s="43">
        <f ca="1">_xll.BInterpol('Base CDI'!$H$4:$H$28,'Base CDI'!$I$4:$I$29,S4333,"Cubic","Extrapolate=Linear","MultiX=Average","Skip=True","Sort=True")</f>
        <v>13.532127222982215</v>
      </c>
    </row>
    <row r="4334" spans="16:21" x14ac:dyDescent="0.25">
      <c r="P4334" s="10">
        <v>40814</v>
      </c>
      <c r="Q4334">
        <v>26.644179999999999</v>
      </c>
      <c r="S4334" s="42">
        <f t="shared" ca="1" si="73"/>
        <v>50354</v>
      </c>
      <c r="T4334" s="43">
        <f ca="1">_xll.BInterpol('Base CDI'!$H$4:$H$28,'Base CDI'!$J$4:$J$29,S4334,"Cubic","Extrapolate=Linear","MultiX=Average","Skip=True","Sort=True")</f>
        <v>13.512853625170999</v>
      </c>
      <c r="U4334" s="43">
        <f ca="1">_xll.BInterpol('Base CDI'!$H$4:$H$28,'Base CDI'!$I$4:$I$29,S4334,"Cubic","Extrapolate=Linear","MultiX=Average","Skip=True","Sort=True")</f>
        <v>13.532134062927495</v>
      </c>
    </row>
    <row r="4335" spans="16:21" x14ac:dyDescent="0.25">
      <c r="P4335" s="10">
        <v>40815</v>
      </c>
      <c r="Q4335">
        <v>26.65605</v>
      </c>
      <c r="S4335" s="42">
        <f t="shared" ca="1" si="73"/>
        <v>50355</v>
      </c>
      <c r="T4335" s="43">
        <f ca="1">_xll.BInterpol('Base CDI'!$H$4:$H$28,'Base CDI'!$J$4:$J$29,S4335,"Cubic","Extrapolate=Linear","MultiX=Average","Skip=True","Sort=True")</f>
        <v>13.512856361149112</v>
      </c>
      <c r="U4335" s="43">
        <f ca="1">_xll.BInterpol('Base CDI'!$H$4:$H$28,'Base CDI'!$I$4:$I$29,S4335,"Cubic","Extrapolate=Linear","MultiX=Average","Skip=True","Sort=True")</f>
        <v>13.532140902872776</v>
      </c>
    </row>
    <row r="4336" spans="16:21" x14ac:dyDescent="0.25">
      <c r="P4336" s="10">
        <v>40816</v>
      </c>
      <c r="Q4336">
        <v>26.667929999999998</v>
      </c>
      <c r="S4336" s="42">
        <f t="shared" ca="1" si="73"/>
        <v>50356</v>
      </c>
      <c r="T4336" s="43">
        <f ca="1">_xll.BInterpol('Base CDI'!$H$4:$H$28,'Base CDI'!$J$4:$J$29,S4336,"Cubic","Extrapolate=Linear","MultiX=Average","Skip=True","Sort=True")</f>
        <v>13.512859097127224</v>
      </c>
      <c r="U4336" s="43">
        <f ca="1">_xll.BInterpol('Base CDI'!$H$4:$H$28,'Base CDI'!$I$4:$I$29,S4336,"Cubic","Extrapolate=Linear","MultiX=Average","Skip=True","Sort=True")</f>
        <v>13.532147742818056</v>
      </c>
    </row>
    <row r="4337" spans="16:21" x14ac:dyDescent="0.25">
      <c r="P4337" s="10">
        <v>40819</v>
      </c>
      <c r="Q4337">
        <v>26.67981</v>
      </c>
      <c r="S4337" s="42">
        <f t="shared" ca="1" si="73"/>
        <v>50357</v>
      </c>
      <c r="T4337" s="43">
        <f ca="1">_xll.BInterpol('Base CDI'!$H$4:$H$28,'Base CDI'!$J$4:$J$29,S4337,"Cubic","Extrapolate=Linear","MultiX=Average","Skip=True","Sort=True")</f>
        <v>13.512861833105337</v>
      </c>
      <c r="U4337" s="43">
        <f ca="1">_xll.BInterpol('Base CDI'!$H$4:$H$28,'Base CDI'!$I$4:$I$29,S4337,"Cubic","Extrapolate=Linear","MultiX=Average","Skip=True","Sort=True")</f>
        <v>13.532154582763336</v>
      </c>
    </row>
    <row r="4338" spans="16:21" x14ac:dyDescent="0.25">
      <c r="P4338" s="10">
        <v>40820</v>
      </c>
      <c r="Q4338">
        <v>26.69171</v>
      </c>
      <c r="S4338" s="42">
        <f t="shared" ca="1" si="73"/>
        <v>50358</v>
      </c>
      <c r="T4338" s="43">
        <f ca="1">_xll.BInterpol('Base CDI'!$H$4:$H$28,'Base CDI'!$J$4:$J$29,S4338,"Cubic","Extrapolate=Linear","MultiX=Average","Skip=True","Sort=True")</f>
        <v>13.512864569083447</v>
      </c>
      <c r="U4338" s="43">
        <f ca="1">_xll.BInterpol('Base CDI'!$H$4:$H$28,'Base CDI'!$I$4:$I$29,S4338,"Cubic","Extrapolate=Linear","MultiX=Average","Skip=True","Sort=True")</f>
        <v>13.532161422708617</v>
      </c>
    </row>
    <row r="4339" spans="16:21" x14ac:dyDescent="0.25">
      <c r="P4339" s="10">
        <v>40821</v>
      </c>
      <c r="Q4339">
        <v>26.703600000000002</v>
      </c>
      <c r="S4339" s="42">
        <f t="shared" ca="1" si="73"/>
        <v>50359</v>
      </c>
      <c r="T4339" s="43">
        <f ca="1">_xll.BInterpol('Base CDI'!$H$4:$H$28,'Base CDI'!$J$4:$J$29,S4339,"Cubic","Extrapolate=Linear","MultiX=Average","Skip=True","Sort=True")</f>
        <v>13.51286730506156</v>
      </c>
      <c r="U4339" s="43">
        <f ca="1">_xll.BInterpol('Base CDI'!$H$4:$H$28,'Base CDI'!$I$4:$I$29,S4339,"Cubic","Extrapolate=Linear","MultiX=Average","Skip=True","Sort=True")</f>
        <v>13.532168262653897</v>
      </c>
    </row>
    <row r="4340" spans="16:21" x14ac:dyDescent="0.25">
      <c r="P4340" s="10">
        <v>40822</v>
      </c>
      <c r="Q4340">
        <v>26.715499999999999</v>
      </c>
      <c r="S4340" s="42">
        <f t="shared" ca="1" si="73"/>
        <v>50360</v>
      </c>
      <c r="T4340" s="43">
        <f ca="1">_xll.BInterpol('Base CDI'!$H$4:$H$28,'Base CDI'!$J$4:$J$29,S4340,"Cubic","Extrapolate=Linear","MultiX=Average","Skip=True","Sort=True")</f>
        <v>13.512870041039672</v>
      </c>
      <c r="U4340" s="43">
        <f ca="1">_xll.BInterpol('Base CDI'!$H$4:$H$28,'Base CDI'!$I$4:$I$29,S4340,"Cubic","Extrapolate=Linear","MultiX=Average","Skip=True","Sort=True")</f>
        <v>13.532175102599178</v>
      </c>
    </row>
    <row r="4341" spans="16:21" x14ac:dyDescent="0.25">
      <c r="P4341" s="10">
        <v>40823</v>
      </c>
      <c r="Q4341">
        <v>26.727399999999999</v>
      </c>
      <c r="S4341" s="42">
        <f t="shared" ca="1" si="73"/>
        <v>50361</v>
      </c>
      <c r="T4341" s="43">
        <f ca="1">_xll.BInterpol('Base CDI'!$H$4:$H$28,'Base CDI'!$J$4:$J$29,S4341,"Cubic","Extrapolate=Linear","MultiX=Average","Skip=True","Sort=True")</f>
        <v>13.512872777017785</v>
      </c>
      <c r="U4341" s="43">
        <f ca="1">_xll.BInterpol('Base CDI'!$H$4:$H$28,'Base CDI'!$I$4:$I$29,S4341,"Cubic","Extrapolate=Linear","MultiX=Average","Skip=True","Sort=True")</f>
        <v>13.532181942544458</v>
      </c>
    </row>
    <row r="4342" spans="16:21" x14ac:dyDescent="0.25">
      <c r="P4342" s="10">
        <v>40826</v>
      </c>
      <c r="Q4342">
        <v>26.73931</v>
      </c>
      <c r="S4342" s="42">
        <f t="shared" ca="1" si="73"/>
        <v>50362</v>
      </c>
      <c r="T4342" s="43">
        <f ca="1">_xll.BInterpol('Base CDI'!$H$4:$H$28,'Base CDI'!$J$4:$J$29,S4342,"Cubic","Extrapolate=Linear","MultiX=Average","Skip=True","Sort=True")</f>
        <v>13.512875512995898</v>
      </c>
      <c r="U4342" s="43">
        <f ca="1">_xll.BInterpol('Base CDI'!$H$4:$H$28,'Base CDI'!$I$4:$I$29,S4342,"Cubic","Extrapolate=Linear","MultiX=Average","Skip=True","Sort=True")</f>
        <v>13.532188782489738</v>
      </c>
    </row>
    <row r="4343" spans="16:21" x14ac:dyDescent="0.25">
      <c r="P4343" s="10">
        <v>40827</v>
      </c>
      <c r="Q4343">
        <v>26.75123</v>
      </c>
      <c r="S4343" s="42">
        <f t="shared" ca="1" si="73"/>
        <v>50363</v>
      </c>
      <c r="T4343" s="43">
        <f ca="1">_xll.BInterpol('Base CDI'!$H$4:$H$28,'Base CDI'!$J$4:$J$29,S4343,"Cubic","Extrapolate=Linear","MultiX=Average","Skip=True","Sort=True")</f>
        <v>13.512878248974008</v>
      </c>
      <c r="U4343" s="43">
        <f ca="1">_xll.BInterpol('Base CDI'!$H$4:$H$28,'Base CDI'!$I$4:$I$29,S4343,"Cubic","Extrapolate=Linear","MultiX=Average","Skip=True","Sort=True")</f>
        <v>13.532195622435019</v>
      </c>
    </row>
    <row r="4344" spans="16:21" x14ac:dyDescent="0.25">
      <c r="P4344" s="10">
        <v>40829</v>
      </c>
      <c r="Q4344">
        <v>26.76315</v>
      </c>
      <c r="S4344" s="42">
        <f t="shared" ca="1" si="73"/>
        <v>50364</v>
      </c>
      <c r="T4344" s="43">
        <f ca="1">_xll.BInterpol('Base CDI'!$H$4:$H$28,'Base CDI'!$J$4:$J$29,S4344,"Cubic","Extrapolate=Linear","MultiX=Average","Skip=True","Sort=True")</f>
        <v>13.512880984952121</v>
      </c>
      <c r="U4344" s="43">
        <f ca="1">_xll.BInterpol('Base CDI'!$H$4:$H$28,'Base CDI'!$I$4:$I$29,S4344,"Cubic","Extrapolate=Linear","MultiX=Average","Skip=True","Sort=True")</f>
        <v>13.532202462380299</v>
      </c>
    </row>
    <row r="4345" spans="16:21" x14ac:dyDescent="0.25">
      <c r="P4345" s="10">
        <v>40830</v>
      </c>
      <c r="Q4345">
        <v>26.77506</v>
      </c>
      <c r="S4345" s="42">
        <f t="shared" ca="1" si="73"/>
        <v>50365</v>
      </c>
      <c r="T4345" s="43">
        <f ca="1">_xll.BInterpol('Base CDI'!$H$4:$H$28,'Base CDI'!$J$4:$J$29,S4345,"Cubic","Extrapolate=Linear","MultiX=Average","Skip=True","Sort=True")</f>
        <v>13.512883720930233</v>
      </c>
      <c r="U4345" s="43">
        <f ca="1">_xll.BInterpol('Base CDI'!$H$4:$H$28,'Base CDI'!$I$4:$I$29,S4345,"Cubic","Extrapolate=Linear","MultiX=Average","Skip=True","Sort=True")</f>
        <v>13.53220930232558</v>
      </c>
    </row>
    <row r="4346" spans="16:21" x14ac:dyDescent="0.25">
      <c r="P4346" s="10">
        <v>40833</v>
      </c>
      <c r="Q4346">
        <v>26.78698</v>
      </c>
      <c r="S4346" s="42">
        <f t="shared" ca="1" si="73"/>
        <v>50366</v>
      </c>
      <c r="T4346" s="43">
        <f ca="1">_xll.BInterpol('Base CDI'!$H$4:$H$28,'Base CDI'!$J$4:$J$29,S4346,"Cubic","Extrapolate=Linear","MultiX=Average","Skip=True","Sort=True")</f>
        <v>13.512886456908346</v>
      </c>
      <c r="U4346" s="43">
        <f ca="1">_xll.BInterpol('Base CDI'!$H$4:$H$28,'Base CDI'!$I$4:$I$29,S4346,"Cubic","Extrapolate=Linear","MultiX=Average","Skip=True","Sort=True")</f>
        <v>13.53221614227086</v>
      </c>
    </row>
    <row r="4347" spans="16:21" x14ac:dyDescent="0.25">
      <c r="P4347" s="10">
        <v>40834</v>
      </c>
      <c r="Q4347">
        <v>26.798909999999999</v>
      </c>
      <c r="S4347" s="42">
        <f t="shared" ca="1" si="73"/>
        <v>50367</v>
      </c>
      <c r="T4347" s="43">
        <f ca="1">_xll.BInterpol('Base CDI'!$H$4:$H$28,'Base CDI'!$J$4:$J$29,S4347,"Cubic","Extrapolate=Linear","MultiX=Average","Skip=True","Sort=True")</f>
        <v>13.512889192886458</v>
      </c>
      <c r="U4347" s="43">
        <f ca="1">_xll.BInterpol('Base CDI'!$H$4:$H$28,'Base CDI'!$I$4:$I$29,S4347,"Cubic","Extrapolate=Linear","MultiX=Average","Skip=True","Sort=True")</f>
        <v>13.53222298221614</v>
      </c>
    </row>
    <row r="4348" spans="16:21" x14ac:dyDescent="0.25">
      <c r="P4348" s="10">
        <v>40835</v>
      </c>
      <c r="Q4348">
        <v>26.810839999999999</v>
      </c>
      <c r="S4348" s="42">
        <f t="shared" ca="1" si="73"/>
        <v>50368</v>
      </c>
      <c r="T4348" s="43">
        <f ca="1">_xll.BInterpol('Base CDI'!$H$4:$H$28,'Base CDI'!$J$4:$J$29,S4348,"Cubic","Extrapolate=Linear","MultiX=Average","Skip=True","Sort=True")</f>
        <v>13.512891928864569</v>
      </c>
      <c r="U4348" s="43">
        <f ca="1">_xll.BInterpol('Base CDI'!$H$4:$H$28,'Base CDI'!$I$4:$I$29,S4348,"Cubic","Extrapolate=Linear","MultiX=Average","Skip=True","Sort=True")</f>
        <v>13.532229822161421</v>
      </c>
    </row>
    <row r="4349" spans="16:21" x14ac:dyDescent="0.25">
      <c r="P4349" s="10">
        <v>40836</v>
      </c>
      <c r="Q4349">
        <v>26.822780000000002</v>
      </c>
      <c r="S4349" s="42">
        <f t="shared" ca="1" si="73"/>
        <v>50369</v>
      </c>
      <c r="T4349" s="43">
        <f ca="1">_xll.BInterpol('Base CDI'!$H$4:$H$28,'Base CDI'!$J$4:$J$29,S4349,"Cubic","Extrapolate=Linear","MultiX=Average","Skip=True","Sort=True")</f>
        <v>13.512894664842682</v>
      </c>
      <c r="U4349" s="43">
        <f ca="1">_xll.BInterpol('Base CDI'!$H$4:$H$28,'Base CDI'!$I$4:$I$29,S4349,"Cubic","Extrapolate=Linear","MultiX=Average","Skip=True","Sort=True")</f>
        <v>13.532236662106701</v>
      </c>
    </row>
    <row r="4350" spans="16:21" x14ac:dyDescent="0.25">
      <c r="P4350" s="10">
        <v>40837</v>
      </c>
      <c r="Q4350">
        <v>26.83427</v>
      </c>
      <c r="S4350" s="42">
        <f t="shared" ca="1" si="73"/>
        <v>50370</v>
      </c>
      <c r="T4350" s="43">
        <f ca="1">_xll.BInterpol('Base CDI'!$H$4:$H$28,'Base CDI'!$J$4:$J$29,S4350,"Cubic","Extrapolate=Linear","MultiX=Average","Skip=True","Sort=True")</f>
        <v>13.512897400820794</v>
      </c>
      <c r="U4350" s="43">
        <f ca="1">_xll.BInterpol('Base CDI'!$H$4:$H$28,'Base CDI'!$I$4:$I$29,S4350,"Cubic","Extrapolate=Linear","MultiX=Average","Skip=True","Sort=True")</f>
        <v>13.532243502051983</v>
      </c>
    </row>
    <row r="4351" spans="16:21" x14ac:dyDescent="0.25">
      <c r="P4351" s="10">
        <v>40840</v>
      </c>
      <c r="Q4351">
        <v>26.845759999999999</v>
      </c>
      <c r="S4351" s="42">
        <f t="shared" ca="1" si="73"/>
        <v>50371</v>
      </c>
      <c r="T4351" s="43">
        <f ca="1">_xll.BInterpol('Base CDI'!$H$4:$H$28,'Base CDI'!$J$4:$J$29,S4351,"Cubic","Extrapolate=Linear","MultiX=Average","Skip=True","Sort=True")</f>
        <v>13.512900136798907</v>
      </c>
      <c r="U4351" s="43">
        <f ca="1">_xll.BInterpol('Base CDI'!$H$4:$H$28,'Base CDI'!$I$4:$I$29,S4351,"Cubic","Extrapolate=Linear","MultiX=Average","Skip=True","Sort=True")</f>
        <v>13.532250341997264</v>
      </c>
    </row>
    <row r="4352" spans="16:21" x14ac:dyDescent="0.25">
      <c r="P4352" s="10">
        <v>40841</v>
      </c>
      <c r="Q4352">
        <v>26.857250000000001</v>
      </c>
      <c r="S4352" s="42">
        <f t="shared" ca="1" si="73"/>
        <v>50372</v>
      </c>
      <c r="T4352" s="43">
        <f ca="1">_xll.BInterpol('Base CDI'!$H$4:$H$28,'Base CDI'!$J$4:$J$29,S4352,"Cubic","Extrapolate=Linear","MultiX=Average","Skip=True","Sort=True")</f>
        <v>13.512902872777019</v>
      </c>
      <c r="U4352" s="43">
        <f ca="1">_xll.BInterpol('Base CDI'!$H$4:$H$28,'Base CDI'!$I$4:$I$29,S4352,"Cubic","Extrapolate=Linear","MultiX=Average","Skip=True","Sort=True")</f>
        <v>13.532257181942544</v>
      </c>
    </row>
    <row r="4353" spans="16:21" x14ac:dyDescent="0.25">
      <c r="P4353" s="10">
        <v>40842</v>
      </c>
      <c r="Q4353">
        <v>26.868749999999999</v>
      </c>
      <c r="S4353" s="42">
        <f t="shared" ca="1" si="73"/>
        <v>50373</v>
      </c>
      <c r="T4353" s="43">
        <f ca="1">_xll.BInterpol('Base CDI'!$H$4:$H$28,'Base CDI'!$J$4:$J$29,S4353,"Cubic","Extrapolate=Linear","MultiX=Average","Skip=True","Sort=True")</f>
        <v>13.512905608755132</v>
      </c>
      <c r="U4353" s="43">
        <f ca="1">_xll.BInterpol('Base CDI'!$H$4:$H$28,'Base CDI'!$I$4:$I$29,S4353,"Cubic","Extrapolate=Linear","MultiX=Average","Skip=True","Sort=True")</f>
        <v>13.532264021887825</v>
      </c>
    </row>
    <row r="4354" spans="16:21" x14ac:dyDescent="0.25">
      <c r="P4354" s="10">
        <v>40843</v>
      </c>
      <c r="Q4354">
        <v>26.88025</v>
      </c>
      <c r="S4354" s="42">
        <f t="shared" ca="1" si="73"/>
        <v>50374</v>
      </c>
      <c r="T4354" s="43">
        <f ca="1">_xll.BInterpol('Base CDI'!$H$4:$H$28,'Base CDI'!$J$4:$J$29,S4354,"Cubic","Extrapolate=Linear","MultiX=Average","Skip=True","Sort=True")</f>
        <v>13.512908344733242</v>
      </c>
      <c r="U4354" s="43">
        <f ca="1">_xll.BInterpol('Base CDI'!$H$4:$H$28,'Base CDI'!$I$4:$I$29,S4354,"Cubic","Extrapolate=Linear","MultiX=Average","Skip=True","Sort=True")</f>
        <v>13.532270861833105</v>
      </c>
    </row>
    <row r="4355" spans="16:21" x14ac:dyDescent="0.25">
      <c r="P4355" s="10">
        <v>40844</v>
      </c>
      <c r="Q4355">
        <v>26.891760000000001</v>
      </c>
      <c r="S4355" s="42">
        <f t="shared" ca="1" si="73"/>
        <v>50375</v>
      </c>
      <c r="T4355" s="43">
        <f ca="1">_xll.BInterpol('Base CDI'!$H$4:$H$28,'Base CDI'!$J$4:$J$29,S4355,"Cubic","Extrapolate=Linear","MultiX=Average","Skip=True","Sort=True")</f>
        <v>13.512911080711355</v>
      </c>
      <c r="U4355" s="43">
        <f ca="1">_xll.BInterpol('Base CDI'!$H$4:$H$28,'Base CDI'!$I$4:$I$29,S4355,"Cubic","Extrapolate=Linear","MultiX=Average","Skip=True","Sort=True")</f>
        <v>13.532277701778385</v>
      </c>
    </row>
    <row r="4356" spans="16:21" x14ac:dyDescent="0.25">
      <c r="P4356" s="10">
        <v>40847</v>
      </c>
      <c r="Q4356">
        <v>26.903269999999999</v>
      </c>
      <c r="S4356" s="42">
        <f t="shared" ca="1" si="73"/>
        <v>50376</v>
      </c>
      <c r="T4356" s="43">
        <f ca="1">_xll.BInterpol('Base CDI'!$H$4:$H$28,'Base CDI'!$J$4:$J$29,S4356,"Cubic","Extrapolate=Linear","MultiX=Average","Skip=True","Sort=True")</f>
        <v>13.512913816689467</v>
      </c>
      <c r="U4356" s="43">
        <f ca="1">_xll.BInterpol('Base CDI'!$H$4:$H$28,'Base CDI'!$I$4:$I$29,S4356,"Cubic","Extrapolate=Linear","MultiX=Average","Skip=True","Sort=True")</f>
        <v>13.532284541723666</v>
      </c>
    </row>
    <row r="4357" spans="16:21" x14ac:dyDescent="0.25">
      <c r="P4357" s="10">
        <v>40848</v>
      </c>
      <c r="Q4357">
        <v>26.91479</v>
      </c>
      <c r="S4357" s="42">
        <f t="shared" ca="1" si="73"/>
        <v>50377</v>
      </c>
      <c r="T4357" s="43">
        <f ca="1">_xll.BInterpol('Base CDI'!$H$4:$H$28,'Base CDI'!$J$4:$J$29,S4357,"Cubic","Extrapolate=Linear","MultiX=Average","Skip=True","Sort=True")</f>
        <v>13.51291655266758</v>
      </c>
      <c r="U4357" s="43">
        <f ca="1">_xll.BInterpol('Base CDI'!$H$4:$H$28,'Base CDI'!$I$4:$I$29,S4357,"Cubic","Extrapolate=Linear","MultiX=Average","Skip=True","Sort=True")</f>
        <v>13.532291381668946</v>
      </c>
    </row>
    <row r="4358" spans="16:21" x14ac:dyDescent="0.25">
      <c r="P4358" s="10">
        <v>40850</v>
      </c>
      <c r="Q4358">
        <v>26.92632</v>
      </c>
      <c r="S4358" s="42">
        <f t="shared" ca="1" si="73"/>
        <v>50378</v>
      </c>
      <c r="T4358" s="43">
        <f ca="1">_xll.BInterpol('Base CDI'!$H$4:$H$28,'Base CDI'!$J$4:$J$29,S4358,"Cubic","Extrapolate=Linear","MultiX=Average","Skip=True","Sort=True")</f>
        <v>13.512919288645692</v>
      </c>
      <c r="U4358" s="43">
        <f ca="1">_xll.BInterpol('Base CDI'!$H$4:$H$28,'Base CDI'!$I$4:$I$29,S4358,"Cubic","Extrapolate=Linear","MultiX=Average","Skip=True","Sort=True")</f>
        <v>13.532298221614226</v>
      </c>
    </row>
    <row r="4359" spans="16:21" x14ac:dyDescent="0.25">
      <c r="P4359" s="10">
        <v>40851</v>
      </c>
      <c r="Q4359">
        <v>26.937850000000001</v>
      </c>
      <c r="S4359" s="42">
        <f t="shared" ca="1" si="73"/>
        <v>50379</v>
      </c>
      <c r="T4359" s="43">
        <f ca="1">_xll.BInterpol('Base CDI'!$H$4:$H$28,'Base CDI'!$J$4:$J$29,S4359,"Cubic","Extrapolate=Linear","MultiX=Average","Skip=True","Sort=True")</f>
        <v>13.512922024623803</v>
      </c>
      <c r="U4359" s="43">
        <f ca="1">_xll.BInterpol('Base CDI'!$H$4:$H$28,'Base CDI'!$I$4:$I$29,S4359,"Cubic","Extrapolate=Linear","MultiX=Average","Skip=True","Sort=True")</f>
        <v>13.532305061559507</v>
      </c>
    </row>
    <row r="4360" spans="16:21" x14ac:dyDescent="0.25">
      <c r="P4360" s="10">
        <v>40854</v>
      </c>
      <c r="Q4360">
        <v>26.949390000000001</v>
      </c>
      <c r="S4360" s="42">
        <f t="shared" ca="1" si="73"/>
        <v>50380</v>
      </c>
      <c r="T4360" s="43">
        <f ca="1">_xll.BInterpol('Base CDI'!$H$4:$H$28,'Base CDI'!$J$4:$J$29,S4360,"Cubic","Extrapolate=Linear","MultiX=Average","Skip=True","Sort=True")</f>
        <v>13.512924760601916</v>
      </c>
      <c r="U4360" s="43">
        <f ca="1">_xll.BInterpol('Base CDI'!$H$4:$H$28,'Base CDI'!$I$4:$I$29,S4360,"Cubic","Extrapolate=Linear","MultiX=Average","Skip=True","Sort=True")</f>
        <v>13.532311901504787</v>
      </c>
    </row>
    <row r="4361" spans="16:21" x14ac:dyDescent="0.25">
      <c r="P4361" s="10">
        <v>40855</v>
      </c>
      <c r="Q4361">
        <v>26.96095</v>
      </c>
      <c r="S4361" s="42">
        <f t="shared" ca="1" si="73"/>
        <v>50381</v>
      </c>
      <c r="T4361" s="43">
        <f ca="1">_xll.BInterpol('Base CDI'!$H$4:$H$28,'Base CDI'!$J$4:$J$29,S4361,"Cubic","Extrapolate=Linear","MultiX=Average","Skip=True","Sort=True")</f>
        <v>13.512927496580028</v>
      </c>
      <c r="U4361" s="43">
        <f ca="1">_xll.BInterpol('Base CDI'!$H$4:$H$28,'Base CDI'!$I$4:$I$29,S4361,"Cubic","Extrapolate=Linear","MultiX=Average","Skip=True","Sort=True")</f>
        <v>13.532318741450068</v>
      </c>
    </row>
    <row r="4362" spans="16:21" x14ac:dyDescent="0.25">
      <c r="P4362" s="10">
        <v>40856</v>
      </c>
      <c r="Q4362">
        <v>26.9725</v>
      </c>
      <c r="S4362" s="42">
        <f t="shared" ca="1" si="73"/>
        <v>50382</v>
      </c>
      <c r="T4362" s="43">
        <f ca="1">_xll.BInterpol('Base CDI'!$H$4:$H$28,'Base CDI'!$J$4:$J$29,S4362,"Cubic","Extrapolate=Linear","MultiX=Average","Skip=True","Sort=True")</f>
        <v>13.512930232558141</v>
      </c>
      <c r="U4362" s="43">
        <f ca="1">_xll.BInterpol('Base CDI'!$H$4:$H$28,'Base CDI'!$I$4:$I$29,S4362,"Cubic","Extrapolate=Linear","MultiX=Average","Skip=True","Sort=True")</f>
        <v>13.532325581395348</v>
      </c>
    </row>
    <row r="4363" spans="16:21" x14ac:dyDescent="0.25">
      <c r="P4363" s="10">
        <v>40857</v>
      </c>
      <c r="Q4363">
        <v>26.98404</v>
      </c>
      <c r="S4363" s="42">
        <f t="shared" ref="S4363:S4426" ca="1" si="74">S4362+1</f>
        <v>50383</v>
      </c>
      <c r="T4363" s="43">
        <f ca="1">_xll.BInterpol('Base CDI'!$H$4:$H$28,'Base CDI'!$J$4:$J$29,S4363,"Cubic","Extrapolate=Linear","MultiX=Average","Skip=True","Sort=True")</f>
        <v>13.512932968536253</v>
      </c>
      <c r="U4363" s="43">
        <f ca="1">_xll.BInterpol('Base CDI'!$H$4:$H$28,'Base CDI'!$I$4:$I$29,S4363,"Cubic","Extrapolate=Linear","MultiX=Average","Skip=True","Sort=True")</f>
        <v>13.532332421340628</v>
      </c>
    </row>
    <row r="4364" spans="16:21" x14ac:dyDescent="0.25">
      <c r="P4364" s="10">
        <v>40858</v>
      </c>
      <c r="Q4364">
        <v>26.995570000000001</v>
      </c>
      <c r="S4364" s="42">
        <f t="shared" ca="1" si="74"/>
        <v>50384</v>
      </c>
      <c r="T4364" s="43">
        <f ca="1">_xll.BInterpol('Base CDI'!$H$4:$H$28,'Base CDI'!$J$4:$J$29,S4364,"Cubic","Extrapolate=Linear","MultiX=Average","Skip=True","Sort=True")</f>
        <v>13.512935704514364</v>
      </c>
      <c r="U4364" s="43">
        <f ca="1">_xll.BInterpol('Base CDI'!$H$4:$H$28,'Base CDI'!$I$4:$I$29,S4364,"Cubic","Extrapolate=Linear","MultiX=Average","Skip=True","Sort=True")</f>
        <v>13.532339261285909</v>
      </c>
    </row>
    <row r="4365" spans="16:21" x14ac:dyDescent="0.25">
      <c r="P4365" s="10">
        <v>40861</v>
      </c>
      <c r="Q4365">
        <v>27.007110000000001</v>
      </c>
      <c r="S4365" s="42">
        <f t="shared" ca="1" si="74"/>
        <v>50385</v>
      </c>
      <c r="T4365" s="43">
        <f ca="1">_xll.BInterpol('Base CDI'!$H$4:$H$28,'Base CDI'!$J$4:$J$29,S4365,"Cubic","Extrapolate=Linear","MultiX=Average","Skip=True","Sort=True")</f>
        <v>13.512938440492476</v>
      </c>
      <c r="U4365" s="43">
        <f ca="1">_xll.BInterpol('Base CDI'!$H$4:$H$28,'Base CDI'!$I$4:$I$29,S4365,"Cubic","Extrapolate=Linear","MultiX=Average","Skip=True","Sort=True")</f>
        <v>13.532346101231189</v>
      </c>
    </row>
    <row r="4366" spans="16:21" x14ac:dyDescent="0.25">
      <c r="P4366" s="10">
        <v>40863</v>
      </c>
      <c r="Q4366">
        <v>27.018630000000002</v>
      </c>
      <c r="S4366" s="42">
        <f t="shared" ca="1" si="74"/>
        <v>50386</v>
      </c>
      <c r="T4366" s="43">
        <f ca="1">_xll.BInterpol('Base CDI'!$H$4:$H$28,'Base CDI'!$J$4:$J$29,S4366,"Cubic","Extrapolate=Linear","MultiX=Average","Skip=True","Sort=True")</f>
        <v>13.512941176470589</v>
      </c>
      <c r="U4366" s="43">
        <f ca="1">_xll.BInterpol('Base CDI'!$H$4:$H$28,'Base CDI'!$I$4:$I$29,S4366,"Cubic","Extrapolate=Linear","MultiX=Average","Skip=True","Sort=True")</f>
        <v>13.53235294117647</v>
      </c>
    </row>
    <row r="4367" spans="16:21" x14ac:dyDescent="0.25">
      <c r="P4367" s="10">
        <v>40864</v>
      </c>
      <c r="Q4367">
        <v>27.030169999999998</v>
      </c>
      <c r="S4367" s="42">
        <f t="shared" ca="1" si="74"/>
        <v>50387</v>
      </c>
      <c r="T4367" s="43">
        <f ca="1">_xll.BInterpol('Base CDI'!$H$4:$H$28,'Base CDI'!$J$4:$J$29,S4367,"Cubic","Extrapolate=Linear","MultiX=Average","Skip=True","Sort=True")</f>
        <v>13.512943912448701</v>
      </c>
      <c r="U4367" s="43">
        <f ca="1">_xll.BInterpol('Base CDI'!$H$4:$H$28,'Base CDI'!$I$4:$I$29,S4367,"Cubic","Extrapolate=Linear","MultiX=Average","Skip=True","Sort=True")</f>
        <v>13.53235978112175</v>
      </c>
    </row>
    <row r="4368" spans="16:21" x14ac:dyDescent="0.25">
      <c r="P4368" s="10">
        <v>40865</v>
      </c>
      <c r="Q4368">
        <v>27.041720000000002</v>
      </c>
      <c r="S4368" s="42">
        <f t="shared" ca="1" si="74"/>
        <v>50388</v>
      </c>
      <c r="T4368" s="43">
        <f ca="1">_xll.BInterpol('Base CDI'!$H$4:$H$28,'Base CDI'!$J$4:$J$29,S4368,"Cubic","Extrapolate=Linear","MultiX=Average","Skip=True","Sort=True")</f>
        <v>13.512946648426814</v>
      </c>
      <c r="U4368" s="43">
        <f ca="1">_xll.BInterpol('Base CDI'!$H$4:$H$28,'Base CDI'!$I$4:$I$29,S4368,"Cubic","Extrapolate=Linear","MultiX=Average","Skip=True","Sort=True")</f>
        <v>13.53236662106703</v>
      </c>
    </row>
    <row r="4369" spans="16:21" x14ac:dyDescent="0.25">
      <c r="P4369" s="10">
        <v>40868</v>
      </c>
      <c r="Q4369">
        <v>27.053270000000001</v>
      </c>
      <c r="S4369" s="42">
        <f t="shared" ca="1" si="74"/>
        <v>50389</v>
      </c>
      <c r="T4369" s="43">
        <f ca="1">_xll.BInterpol('Base CDI'!$H$4:$H$28,'Base CDI'!$J$4:$J$29,S4369,"Cubic","Extrapolate=Linear","MultiX=Average","Skip=True","Sort=True")</f>
        <v>13.512949384404925</v>
      </c>
      <c r="U4369" s="43">
        <f ca="1">_xll.BInterpol('Base CDI'!$H$4:$H$28,'Base CDI'!$I$4:$I$29,S4369,"Cubic","Extrapolate=Linear","MultiX=Average","Skip=True","Sort=True")</f>
        <v>13.532373461012311</v>
      </c>
    </row>
    <row r="4370" spans="16:21" x14ac:dyDescent="0.25">
      <c r="P4370" s="10">
        <v>40869</v>
      </c>
      <c r="Q4370">
        <v>27.06485</v>
      </c>
      <c r="S4370" s="42">
        <f t="shared" ca="1" si="74"/>
        <v>50390</v>
      </c>
      <c r="T4370" s="43">
        <f ca="1">_xll.BInterpol('Base CDI'!$H$4:$H$28,'Base CDI'!$J$4:$J$29,S4370,"Cubic","Extrapolate=Linear","MultiX=Average","Skip=True","Sort=True")</f>
        <v>13.512952120383037</v>
      </c>
      <c r="U4370" s="43">
        <f ca="1">_xll.BInterpol('Base CDI'!$H$4:$H$28,'Base CDI'!$I$4:$I$29,S4370,"Cubic","Extrapolate=Linear","MultiX=Average","Skip=True","Sort=True")</f>
        <v>13.532380300957591</v>
      </c>
    </row>
    <row r="4371" spans="16:21" x14ac:dyDescent="0.25">
      <c r="P4371" s="10">
        <v>40870</v>
      </c>
      <c r="Q4371">
        <v>27.076419999999999</v>
      </c>
      <c r="S4371" s="42">
        <f t="shared" ca="1" si="74"/>
        <v>50391</v>
      </c>
      <c r="T4371" s="43">
        <f ca="1">_xll.BInterpol('Base CDI'!$H$4:$H$28,'Base CDI'!$J$4:$J$29,S4371,"Cubic","Extrapolate=Linear","MultiX=Average","Skip=True","Sort=True")</f>
        <v>13.51295485636115</v>
      </c>
      <c r="U4371" s="43">
        <f ca="1">_xll.BInterpol('Base CDI'!$H$4:$H$28,'Base CDI'!$I$4:$I$29,S4371,"Cubic","Extrapolate=Linear","MultiX=Average","Skip=True","Sort=True")</f>
        <v>13.532387140902872</v>
      </c>
    </row>
    <row r="4372" spans="16:21" x14ac:dyDescent="0.25">
      <c r="P4372" s="10">
        <v>40871</v>
      </c>
      <c r="Q4372">
        <v>27.088010000000001</v>
      </c>
      <c r="S4372" s="42">
        <f t="shared" ca="1" si="74"/>
        <v>50392</v>
      </c>
      <c r="T4372" s="43">
        <f ca="1">_xll.BInterpol('Base CDI'!$H$4:$H$28,'Base CDI'!$J$4:$J$29,S4372,"Cubic","Extrapolate=Linear","MultiX=Average","Skip=True","Sort=True")</f>
        <v>13.512957592339262</v>
      </c>
      <c r="U4372" s="43">
        <f ca="1">_xll.BInterpol('Base CDI'!$H$4:$H$28,'Base CDI'!$I$4:$I$29,S4372,"Cubic","Extrapolate=Linear","MultiX=Average","Skip=True","Sort=True")</f>
        <v>13.532393980848152</v>
      </c>
    </row>
    <row r="4373" spans="16:21" x14ac:dyDescent="0.25">
      <c r="P4373" s="10">
        <v>40872</v>
      </c>
      <c r="Q4373">
        <v>27.099589999999999</v>
      </c>
      <c r="S4373" s="42">
        <f t="shared" ca="1" si="74"/>
        <v>50393</v>
      </c>
      <c r="T4373" s="43">
        <f ca="1">_xll.BInterpol('Base CDI'!$H$4:$H$28,'Base CDI'!$J$4:$J$29,S4373,"Cubic","Extrapolate=Linear","MultiX=Average","Skip=True","Sort=True")</f>
        <v>13.512960328317375</v>
      </c>
      <c r="U4373" s="43">
        <f ca="1">_xll.BInterpol('Base CDI'!$H$4:$H$28,'Base CDI'!$I$4:$I$29,S4373,"Cubic","Extrapolate=Linear","MultiX=Average","Skip=True","Sort=True")</f>
        <v>13.532400820793432</v>
      </c>
    </row>
    <row r="4374" spans="16:21" x14ac:dyDescent="0.25">
      <c r="P4374" s="10">
        <v>40875</v>
      </c>
      <c r="Q4374">
        <v>27.111170000000001</v>
      </c>
      <c r="S4374" s="42">
        <f t="shared" ca="1" si="74"/>
        <v>50394</v>
      </c>
      <c r="T4374" s="43">
        <f ca="1">_xll.BInterpol('Base CDI'!$H$4:$H$28,'Base CDI'!$J$4:$J$29,S4374,"Cubic","Extrapolate=Linear","MultiX=Average","Skip=True","Sort=True")</f>
        <v>13.512963064295487</v>
      </c>
      <c r="U4374" s="43">
        <f ca="1">_xll.BInterpol('Base CDI'!$H$4:$H$28,'Base CDI'!$I$4:$I$29,S4374,"Cubic","Extrapolate=Linear","MultiX=Average","Skip=True","Sort=True")</f>
        <v>13.532407660738713</v>
      </c>
    </row>
    <row r="4375" spans="16:21" x14ac:dyDescent="0.25">
      <c r="P4375" s="10">
        <v>40876</v>
      </c>
      <c r="Q4375">
        <v>27.12274</v>
      </c>
      <c r="S4375" s="42">
        <f t="shared" ca="1" si="74"/>
        <v>50395</v>
      </c>
      <c r="T4375" s="43">
        <f ca="1">_xll.BInterpol('Base CDI'!$H$4:$H$28,'Base CDI'!$J$4:$J$29,S4375,"Cubic","Extrapolate=Linear","MultiX=Average","Skip=True","Sort=True")</f>
        <v>13.512965800273598</v>
      </c>
      <c r="U4375" s="43">
        <f ca="1">_xll.BInterpol('Base CDI'!$H$4:$H$28,'Base CDI'!$I$4:$I$29,S4375,"Cubic","Extrapolate=Linear","MultiX=Average","Skip=True","Sort=True")</f>
        <v>13.532414500683993</v>
      </c>
    </row>
    <row r="4376" spans="16:21" x14ac:dyDescent="0.25">
      <c r="P4376" s="10">
        <v>40877</v>
      </c>
      <c r="Q4376">
        <v>27.1343</v>
      </c>
      <c r="S4376" s="42">
        <f t="shared" ca="1" si="74"/>
        <v>50396</v>
      </c>
      <c r="T4376" s="43">
        <f ca="1">_xll.BInterpol('Base CDI'!$H$4:$H$28,'Base CDI'!$J$4:$J$29,S4376,"Cubic","Extrapolate=Linear","MultiX=Average","Skip=True","Sort=True")</f>
        <v>13.51296853625171</v>
      </c>
      <c r="U4376" s="43">
        <f ca="1">_xll.BInterpol('Base CDI'!$H$4:$H$28,'Base CDI'!$I$4:$I$29,S4376,"Cubic","Extrapolate=Linear","MultiX=Average","Skip=True","Sort=True")</f>
        <v>13.532421340629273</v>
      </c>
    </row>
    <row r="4377" spans="16:21" x14ac:dyDescent="0.25">
      <c r="P4377" s="10">
        <v>40878</v>
      </c>
      <c r="Q4377">
        <v>27.145890000000001</v>
      </c>
      <c r="S4377" s="42">
        <f t="shared" ca="1" si="74"/>
        <v>50397</v>
      </c>
      <c r="T4377" s="43">
        <f ca="1">_xll.BInterpol('Base CDI'!$H$4:$H$28,'Base CDI'!$J$4:$J$29,S4377,"Cubic","Extrapolate=Linear","MultiX=Average","Skip=True","Sort=True")</f>
        <v>13.512971272229823</v>
      </c>
      <c r="U4377" s="43">
        <f ca="1">_xll.BInterpol('Base CDI'!$H$4:$H$28,'Base CDI'!$I$4:$I$29,S4377,"Cubic","Extrapolate=Linear","MultiX=Average","Skip=True","Sort=True")</f>
        <v>13.532428180574554</v>
      </c>
    </row>
    <row r="4378" spans="16:21" x14ac:dyDescent="0.25">
      <c r="P4378" s="10">
        <v>40879</v>
      </c>
      <c r="Q4378">
        <v>27.15701</v>
      </c>
      <c r="S4378" s="42">
        <f t="shared" ca="1" si="74"/>
        <v>50398</v>
      </c>
      <c r="T4378" s="43">
        <f ca="1">_xll.BInterpol('Base CDI'!$H$4:$H$28,'Base CDI'!$J$4:$J$29,S4378,"Cubic","Extrapolate=Linear","MultiX=Average","Skip=True","Sort=True")</f>
        <v>13.512974008207935</v>
      </c>
      <c r="U4378" s="43">
        <f ca="1">_xll.BInterpol('Base CDI'!$H$4:$H$28,'Base CDI'!$I$4:$I$29,S4378,"Cubic","Extrapolate=Linear","MultiX=Average","Skip=True","Sort=True")</f>
        <v>13.532435020519834</v>
      </c>
    </row>
    <row r="4379" spans="16:21" x14ac:dyDescent="0.25">
      <c r="P4379" s="10">
        <v>40882</v>
      </c>
      <c r="Q4379">
        <v>27.168140000000001</v>
      </c>
      <c r="S4379" s="42">
        <f t="shared" ca="1" si="74"/>
        <v>50399</v>
      </c>
      <c r="T4379" s="43">
        <f ca="1">_xll.BInterpol('Base CDI'!$H$4:$H$28,'Base CDI'!$J$4:$J$29,S4379,"Cubic","Extrapolate=Linear","MultiX=Average","Skip=True","Sort=True")</f>
        <v>13.512976744186048</v>
      </c>
      <c r="U4379" s="43">
        <f ca="1">_xll.BInterpol('Base CDI'!$H$4:$H$28,'Base CDI'!$I$4:$I$29,S4379,"Cubic","Extrapolate=Linear","MultiX=Average","Skip=True","Sort=True")</f>
        <v>13.532441860465115</v>
      </c>
    </row>
    <row r="4380" spans="16:21" x14ac:dyDescent="0.25">
      <c r="P4380" s="10">
        <v>40883</v>
      </c>
      <c r="Q4380">
        <v>27.179290000000002</v>
      </c>
      <c r="S4380" s="42">
        <f t="shared" ca="1" si="74"/>
        <v>50400</v>
      </c>
      <c r="T4380" s="43">
        <f ca="1">_xll.BInterpol('Base CDI'!$H$4:$H$28,'Base CDI'!$J$4:$J$29,S4380,"Cubic","Extrapolate=Linear","MultiX=Average","Skip=True","Sort=True")</f>
        <v>13.512979480164159</v>
      </c>
      <c r="U4380" s="43">
        <f ca="1">_xll.BInterpol('Base CDI'!$H$4:$H$28,'Base CDI'!$I$4:$I$29,S4380,"Cubic","Extrapolate=Linear","MultiX=Average","Skip=True","Sort=True")</f>
        <v>13.532448700410395</v>
      </c>
    </row>
    <row r="4381" spans="16:21" x14ac:dyDescent="0.25">
      <c r="P4381" s="10">
        <v>40884</v>
      </c>
      <c r="Q4381">
        <v>27.190429999999999</v>
      </c>
      <c r="S4381" s="42">
        <f t="shared" ca="1" si="74"/>
        <v>50401</v>
      </c>
      <c r="T4381" s="43">
        <f ca="1">_xll.BInterpol('Base CDI'!$H$4:$H$28,'Base CDI'!$J$4:$J$29,S4381,"Cubic","Extrapolate=Linear","MultiX=Average","Skip=True","Sort=True")</f>
        <v>13.512982216142271</v>
      </c>
      <c r="U4381" s="43">
        <f ca="1">_xll.BInterpol('Base CDI'!$H$4:$H$28,'Base CDI'!$I$4:$I$29,S4381,"Cubic","Extrapolate=Linear","MultiX=Average","Skip=True","Sort=True")</f>
        <v>13.532455540355675</v>
      </c>
    </row>
    <row r="4382" spans="16:21" x14ac:dyDescent="0.25">
      <c r="P4382" s="10">
        <v>40885</v>
      </c>
      <c r="Q4382">
        <v>27.201560000000001</v>
      </c>
      <c r="S4382" s="42">
        <f t="shared" ca="1" si="74"/>
        <v>50402</v>
      </c>
      <c r="T4382" s="43">
        <f ca="1">_xll.BInterpol('Base CDI'!$H$4:$H$28,'Base CDI'!$J$4:$J$29,S4382,"Cubic","Extrapolate=Linear","MultiX=Average","Skip=True","Sort=True")</f>
        <v>13.512984952120384</v>
      </c>
      <c r="U4382" s="43">
        <f ca="1">_xll.BInterpol('Base CDI'!$H$4:$H$28,'Base CDI'!$I$4:$I$29,S4382,"Cubic","Extrapolate=Linear","MultiX=Average","Skip=True","Sort=True")</f>
        <v>13.532462380300956</v>
      </c>
    </row>
    <row r="4383" spans="16:21" x14ac:dyDescent="0.25">
      <c r="P4383" s="10">
        <v>40886</v>
      </c>
      <c r="Q4383">
        <v>27.212679999999999</v>
      </c>
      <c r="S4383" s="42">
        <f t="shared" ca="1" si="74"/>
        <v>50403</v>
      </c>
      <c r="T4383" s="43">
        <f ca="1">_xll.BInterpol('Base CDI'!$H$4:$H$28,'Base CDI'!$J$4:$J$29,S4383,"Cubic","Extrapolate=Linear","MultiX=Average","Skip=True","Sort=True")</f>
        <v>13.512987688098496</v>
      </c>
      <c r="U4383" s="43">
        <f ca="1">_xll.BInterpol('Base CDI'!$H$4:$H$28,'Base CDI'!$I$4:$I$29,S4383,"Cubic","Extrapolate=Linear","MultiX=Average","Skip=True","Sort=True")</f>
        <v>13.532469220246236</v>
      </c>
    </row>
    <row r="4384" spans="16:21" x14ac:dyDescent="0.25">
      <c r="P4384" s="10">
        <v>40889</v>
      </c>
      <c r="Q4384">
        <v>27.223790000000001</v>
      </c>
      <c r="S4384" s="42">
        <f t="shared" ca="1" si="74"/>
        <v>50404</v>
      </c>
      <c r="T4384" s="43">
        <f ca="1">_xll.BInterpol('Base CDI'!$H$4:$H$28,'Base CDI'!$J$4:$J$29,S4384,"Cubic","Extrapolate=Linear","MultiX=Average","Skip=True","Sort=True")</f>
        <v>13.512990424076609</v>
      </c>
      <c r="U4384" s="43">
        <f ca="1">_xll.BInterpol('Base CDI'!$H$4:$H$28,'Base CDI'!$I$4:$I$29,S4384,"Cubic","Extrapolate=Linear","MultiX=Average","Skip=True","Sort=True")</f>
        <v>13.532476060191517</v>
      </c>
    </row>
    <row r="4385" spans="16:21" x14ac:dyDescent="0.25">
      <c r="P4385" s="10">
        <v>40890</v>
      </c>
      <c r="Q4385">
        <v>27.23489</v>
      </c>
      <c r="S4385" s="42">
        <f t="shared" ca="1" si="74"/>
        <v>50405</v>
      </c>
      <c r="T4385" s="43">
        <f ca="1">_xll.BInterpol('Base CDI'!$H$4:$H$28,'Base CDI'!$J$4:$J$29,S4385,"Cubic","Extrapolate=Linear","MultiX=Average","Skip=True","Sort=True")</f>
        <v>13.51299316005472</v>
      </c>
      <c r="U4385" s="43">
        <f ca="1">_xll.BInterpol('Base CDI'!$H$4:$H$28,'Base CDI'!$I$4:$I$29,S4385,"Cubic","Extrapolate=Linear","MultiX=Average","Skip=True","Sort=True")</f>
        <v>13.532482900136797</v>
      </c>
    </row>
    <row r="4386" spans="16:21" x14ac:dyDescent="0.25">
      <c r="P4386" s="10">
        <v>40891</v>
      </c>
      <c r="Q4386">
        <v>27.246009999999998</v>
      </c>
      <c r="S4386" s="42">
        <f t="shared" ca="1" si="74"/>
        <v>50406</v>
      </c>
      <c r="T4386" s="43">
        <f ca="1">_xll.BInterpol('Base CDI'!$H$4:$H$28,'Base CDI'!$J$4:$J$29,S4386,"Cubic","Extrapolate=Linear","MultiX=Average","Skip=True","Sort=True")</f>
        <v>13.512995896032832</v>
      </c>
      <c r="U4386" s="43">
        <f ca="1">_xll.BInterpol('Base CDI'!$H$4:$H$28,'Base CDI'!$I$4:$I$29,S4386,"Cubic","Extrapolate=Linear","MultiX=Average","Skip=True","Sort=True")</f>
        <v>13.532489740082077</v>
      </c>
    </row>
    <row r="4387" spans="16:21" x14ac:dyDescent="0.25">
      <c r="P4387" s="10">
        <v>40892</v>
      </c>
      <c r="Q4387">
        <v>27.257149999999999</v>
      </c>
      <c r="S4387" s="42">
        <f t="shared" ca="1" si="74"/>
        <v>50407</v>
      </c>
      <c r="T4387" s="43">
        <f ca="1">_xll.BInterpol('Base CDI'!$H$4:$H$28,'Base CDI'!$J$4:$J$29,S4387,"Cubic","Extrapolate=Linear","MultiX=Average","Skip=True","Sort=True")</f>
        <v>13.512998632010945</v>
      </c>
      <c r="U4387" s="43">
        <f ca="1">_xll.BInterpol('Base CDI'!$H$4:$H$28,'Base CDI'!$I$4:$I$29,S4387,"Cubic","Extrapolate=Linear","MultiX=Average","Skip=True","Sort=True")</f>
        <v>13.532496580027358</v>
      </c>
    </row>
    <row r="4388" spans="16:21" x14ac:dyDescent="0.25">
      <c r="P4388" s="10">
        <v>40893</v>
      </c>
      <c r="Q4388">
        <v>27.268319999999999</v>
      </c>
      <c r="S4388" s="42">
        <f t="shared" ca="1" si="74"/>
        <v>50408</v>
      </c>
      <c r="T4388" s="43">
        <f ca="1">_xll.BInterpol('Base CDI'!$H$4:$H$28,'Base CDI'!$J$4:$J$29,S4388,"Cubic","Extrapolate=Linear","MultiX=Average","Skip=True","Sort=True")</f>
        <v>13.513001367989057</v>
      </c>
      <c r="U4388" s="43">
        <f ca="1">_xll.BInterpol('Base CDI'!$H$4:$H$28,'Base CDI'!$I$4:$I$29,S4388,"Cubic","Extrapolate=Linear","MultiX=Average","Skip=True","Sort=True")</f>
        <v>13.53250341997264</v>
      </c>
    </row>
    <row r="4389" spans="16:21" x14ac:dyDescent="0.25">
      <c r="P4389" s="10">
        <v>40896</v>
      </c>
      <c r="Q4389">
        <v>27.279499999999999</v>
      </c>
      <c r="S4389" s="42">
        <f t="shared" ca="1" si="74"/>
        <v>50409</v>
      </c>
      <c r="T4389" s="43">
        <f ca="1">_xll.BInterpol('Base CDI'!$H$4:$H$28,'Base CDI'!$J$4:$J$29,S4389,"Cubic","Extrapolate=Linear","MultiX=Average","Skip=True","Sort=True")</f>
        <v>13.51300410396717</v>
      </c>
      <c r="U4389" s="43">
        <f ca="1">_xll.BInterpol('Base CDI'!$H$4:$H$28,'Base CDI'!$I$4:$I$29,S4389,"Cubic","Extrapolate=Linear","MultiX=Average","Skip=True","Sort=True")</f>
        <v>13.53251025991792</v>
      </c>
    </row>
    <row r="4390" spans="16:21" x14ac:dyDescent="0.25">
      <c r="P4390" s="10">
        <v>40897</v>
      </c>
      <c r="Q4390">
        <v>27.290690000000001</v>
      </c>
      <c r="S4390" s="42">
        <f t="shared" ca="1" si="74"/>
        <v>50410</v>
      </c>
      <c r="T4390" s="43">
        <f ca="1">_xll.BInterpol('Base CDI'!$H$4:$H$28,'Base CDI'!$J$4:$J$29,S4390,"Cubic","Extrapolate=Linear","MultiX=Average","Skip=True","Sort=True")</f>
        <v>13.513006839945282</v>
      </c>
      <c r="U4390" s="43">
        <f ca="1">_xll.BInterpol('Base CDI'!$H$4:$H$28,'Base CDI'!$I$4:$I$29,S4390,"Cubic","Extrapolate=Linear","MultiX=Average","Skip=True","Sort=True")</f>
        <v>13.532517099863201</v>
      </c>
    </row>
    <row r="4391" spans="16:21" x14ac:dyDescent="0.25">
      <c r="P4391" s="10">
        <v>40898</v>
      </c>
      <c r="Q4391">
        <v>27.3019</v>
      </c>
      <c r="S4391" s="42">
        <f t="shared" ca="1" si="74"/>
        <v>50411</v>
      </c>
      <c r="T4391" s="43">
        <f ca="1">_xll.BInterpol('Base CDI'!$H$4:$H$28,'Base CDI'!$J$4:$J$29,S4391,"Cubic","Extrapolate=Linear","MultiX=Average","Skip=True","Sort=True")</f>
        <v>13.513009575923393</v>
      </c>
      <c r="U4391" s="43">
        <f ca="1">_xll.BInterpol('Base CDI'!$H$4:$H$28,'Base CDI'!$I$4:$I$29,S4391,"Cubic","Extrapolate=Linear","MultiX=Average","Skip=True","Sort=True")</f>
        <v>13.532523939808481</v>
      </c>
    </row>
    <row r="4392" spans="16:21" x14ac:dyDescent="0.25">
      <c r="P4392" s="10">
        <v>40899</v>
      </c>
      <c r="Q4392">
        <v>27.313099999999999</v>
      </c>
      <c r="S4392" s="42">
        <f t="shared" ca="1" si="74"/>
        <v>50412</v>
      </c>
      <c r="T4392" s="43">
        <f ca="1">_xll.BInterpol('Base CDI'!$H$4:$H$28,'Base CDI'!$J$4:$J$29,S4392,"Cubic","Extrapolate=Linear","MultiX=Average","Skip=True","Sort=True")</f>
        <v>13.513012311901505</v>
      </c>
      <c r="U4392" s="43">
        <f ca="1">_xll.BInterpol('Base CDI'!$H$4:$H$28,'Base CDI'!$I$4:$I$29,S4392,"Cubic","Extrapolate=Linear","MultiX=Average","Skip=True","Sort=True")</f>
        <v>13.532530779753762</v>
      </c>
    </row>
    <row r="4393" spans="16:21" x14ac:dyDescent="0.25">
      <c r="P4393" s="10">
        <v>40900</v>
      </c>
      <c r="Q4393">
        <v>27.324290000000001</v>
      </c>
      <c r="S4393" s="42">
        <f t="shared" ca="1" si="74"/>
        <v>50413</v>
      </c>
      <c r="T4393" s="43">
        <f ca="1">_xll.BInterpol('Base CDI'!$H$4:$H$28,'Base CDI'!$J$4:$J$29,S4393,"Cubic","Extrapolate=Linear","MultiX=Average","Skip=True","Sort=True")</f>
        <v>13.513015047879618</v>
      </c>
      <c r="U4393" s="43">
        <f ca="1">_xll.BInterpol('Base CDI'!$H$4:$H$28,'Base CDI'!$I$4:$I$29,S4393,"Cubic","Extrapolate=Linear","MultiX=Average","Skip=True","Sort=True")</f>
        <v>13.532537619699042</v>
      </c>
    </row>
    <row r="4394" spans="16:21" x14ac:dyDescent="0.25">
      <c r="P4394" s="10">
        <v>40903</v>
      </c>
      <c r="Q4394">
        <v>27.33549</v>
      </c>
      <c r="S4394" s="42">
        <f t="shared" ca="1" si="74"/>
        <v>50414</v>
      </c>
      <c r="T4394" s="43">
        <f ca="1">_xll.BInterpol('Base CDI'!$H$4:$H$28,'Base CDI'!$J$4:$J$29,S4394,"Cubic","Extrapolate=Linear","MultiX=Average","Skip=True","Sort=True")</f>
        <v>13.51301778385773</v>
      </c>
      <c r="U4394" s="43">
        <f ca="1">_xll.BInterpol('Base CDI'!$H$4:$H$28,'Base CDI'!$I$4:$I$29,S4394,"Cubic","Extrapolate=Linear","MultiX=Average","Skip=True","Sort=True")</f>
        <v>13.532544459644322</v>
      </c>
    </row>
    <row r="4395" spans="16:21" x14ac:dyDescent="0.25">
      <c r="P4395" s="10">
        <v>40904</v>
      </c>
      <c r="Q4395">
        <v>27.34667</v>
      </c>
      <c r="S4395" s="42">
        <f t="shared" ca="1" si="74"/>
        <v>50415</v>
      </c>
      <c r="T4395" s="43">
        <f ca="1">_xll.BInterpol('Base CDI'!$H$4:$H$28,'Base CDI'!$J$4:$J$29,S4395,"Cubic","Extrapolate=Linear","MultiX=Average","Skip=True","Sort=True")</f>
        <v>13.513020519835843</v>
      </c>
      <c r="U4395" s="43">
        <f ca="1">_xll.BInterpol('Base CDI'!$H$4:$H$28,'Base CDI'!$I$4:$I$29,S4395,"Cubic","Extrapolate=Linear","MultiX=Average","Skip=True","Sort=True")</f>
        <v>13.532551299589603</v>
      </c>
    </row>
    <row r="4396" spans="16:21" x14ac:dyDescent="0.25">
      <c r="P4396" s="10">
        <v>40905</v>
      </c>
      <c r="Q4396">
        <v>27.357859999999999</v>
      </c>
      <c r="S4396" s="42">
        <f t="shared" ca="1" si="74"/>
        <v>50416</v>
      </c>
      <c r="T4396" s="43">
        <f ca="1">_xll.BInterpol('Base CDI'!$H$4:$H$28,'Base CDI'!$J$4:$J$29,S4396,"Cubic","Extrapolate=Linear","MultiX=Average","Skip=True","Sort=True")</f>
        <v>13.513023255813954</v>
      </c>
      <c r="U4396" s="43">
        <f ca="1">_xll.BInterpol('Base CDI'!$H$4:$H$28,'Base CDI'!$I$4:$I$29,S4396,"Cubic","Extrapolate=Linear","MultiX=Average","Skip=True","Sort=True")</f>
        <v>13.532558139534883</v>
      </c>
    </row>
    <row r="4397" spans="16:21" x14ac:dyDescent="0.25">
      <c r="P4397" s="10">
        <v>40906</v>
      </c>
      <c r="Q4397">
        <v>27.369050000000001</v>
      </c>
      <c r="S4397" s="42">
        <f t="shared" ca="1" si="74"/>
        <v>50417</v>
      </c>
      <c r="T4397" s="43">
        <f ca="1">_xll.BInterpol('Base CDI'!$H$4:$H$28,'Base CDI'!$J$4:$J$29,S4397,"Cubic","Extrapolate=Linear","MultiX=Average","Skip=True","Sort=True")</f>
        <v>13.513025991792066</v>
      </c>
      <c r="U4397" s="43">
        <f ca="1">_xll.BInterpol('Base CDI'!$H$4:$H$28,'Base CDI'!$I$4:$I$29,S4397,"Cubic","Extrapolate=Linear","MultiX=Average","Skip=True","Sort=True")</f>
        <v>13.532564979480163</v>
      </c>
    </row>
    <row r="4398" spans="16:21" x14ac:dyDescent="0.25">
      <c r="P4398" s="10">
        <v>40907</v>
      </c>
      <c r="Q4398">
        <v>27.38025</v>
      </c>
      <c r="S4398" s="42">
        <f t="shared" ca="1" si="74"/>
        <v>50418</v>
      </c>
      <c r="T4398" s="43">
        <f ca="1">_xll.BInterpol('Base CDI'!$H$4:$H$28,'Base CDI'!$J$4:$J$29,S4398,"Cubic","Extrapolate=Linear","MultiX=Average","Skip=True","Sort=True")</f>
        <v>13.513028727770179</v>
      </c>
      <c r="U4398" s="43">
        <f ca="1">_xll.BInterpol('Base CDI'!$H$4:$H$28,'Base CDI'!$I$4:$I$29,S4398,"Cubic","Extrapolate=Linear","MultiX=Average","Skip=True","Sort=True")</f>
        <v>13.532571819425444</v>
      </c>
    </row>
    <row r="4399" spans="16:21" x14ac:dyDescent="0.25">
      <c r="P4399" s="10">
        <v>40910</v>
      </c>
      <c r="Q4399">
        <v>27.391470000000002</v>
      </c>
      <c r="S4399" s="42">
        <f t="shared" ca="1" si="74"/>
        <v>50419</v>
      </c>
      <c r="T4399" s="43">
        <f ca="1">_xll.BInterpol('Base CDI'!$H$4:$H$28,'Base CDI'!$J$4:$J$29,S4399,"Cubic","Extrapolate=Linear","MultiX=Average","Skip=True","Sort=True")</f>
        <v>13.513031463748291</v>
      </c>
      <c r="U4399" s="43">
        <f ca="1">_xll.BInterpol('Base CDI'!$H$4:$H$28,'Base CDI'!$I$4:$I$29,S4399,"Cubic","Extrapolate=Linear","MultiX=Average","Skip=True","Sort=True")</f>
        <v>13.532578659370724</v>
      </c>
    </row>
    <row r="4400" spans="16:21" x14ac:dyDescent="0.25">
      <c r="P4400" s="10">
        <v>40911</v>
      </c>
      <c r="Q4400">
        <v>27.402709999999999</v>
      </c>
      <c r="S4400" s="42">
        <f t="shared" ca="1" si="74"/>
        <v>50420</v>
      </c>
      <c r="T4400" s="43">
        <f ca="1">_xll.BInterpol('Base CDI'!$H$4:$H$28,'Base CDI'!$J$4:$J$29,S4400,"Cubic","Extrapolate=Linear","MultiX=Average","Skip=True","Sort=True")</f>
        <v>13.513034199726404</v>
      </c>
      <c r="U4400" s="43">
        <f ca="1">_xll.BInterpol('Base CDI'!$H$4:$H$28,'Base CDI'!$I$4:$I$29,S4400,"Cubic","Extrapolate=Linear","MultiX=Average","Skip=True","Sort=True")</f>
        <v>13.532585499316005</v>
      </c>
    </row>
    <row r="4401" spans="16:21" x14ac:dyDescent="0.25">
      <c r="P4401" s="10">
        <v>40912</v>
      </c>
      <c r="Q4401">
        <v>27.41394</v>
      </c>
      <c r="S4401" s="42">
        <f t="shared" ca="1" si="74"/>
        <v>50421</v>
      </c>
      <c r="T4401" s="43">
        <f ca="1">_xll.BInterpol('Base CDI'!$H$4:$H$28,'Base CDI'!$J$4:$J$29,S4401,"Cubic","Extrapolate=Linear","MultiX=Average","Skip=True","Sort=True")</f>
        <v>13.513036935704514</v>
      </c>
      <c r="U4401" s="43">
        <f ca="1">_xll.BInterpol('Base CDI'!$H$4:$H$28,'Base CDI'!$I$4:$I$29,S4401,"Cubic","Extrapolate=Linear","MultiX=Average","Skip=True","Sort=True")</f>
        <v>13.532592339261285</v>
      </c>
    </row>
    <row r="4402" spans="16:21" x14ac:dyDescent="0.25">
      <c r="P4402" s="10">
        <v>40913</v>
      </c>
      <c r="Q4402">
        <v>27.425180000000001</v>
      </c>
      <c r="S4402" s="42">
        <f t="shared" ca="1" si="74"/>
        <v>50422</v>
      </c>
      <c r="T4402" s="43">
        <f ca="1">_xll.BInterpol('Base CDI'!$H$4:$H$28,'Base CDI'!$J$4:$J$29,S4402,"Cubic","Extrapolate=Linear","MultiX=Average","Skip=True","Sort=True")</f>
        <v>13.513039671682627</v>
      </c>
      <c r="U4402" s="43">
        <f ca="1">_xll.BInterpol('Base CDI'!$H$4:$H$28,'Base CDI'!$I$4:$I$29,S4402,"Cubic","Extrapolate=Linear","MultiX=Average","Skip=True","Sort=True")</f>
        <v>13.532599179206565</v>
      </c>
    </row>
    <row r="4403" spans="16:21" x14ac:dyDescent="0.25">
      <c r="P4403" s="10">
        <v>40914</v>
      </c>
      <c r="Q4403">
        <v>27.436389999999999</v>
      </c>
      <c r="S4403" s="42">
        <f t="shared" ca="1" si="74"/>
        <v>50423</v>
      </c>
      <c r="T4403" s="43">
        <f ca="1">_xll.BInterpol('Base CDI'!$H$4:$H$28,'Base CDI'!$J$4:$J$29,S4403,"Cubic","Extrapolate=Linear","MultiX=Average","Skip=True","Sort=True")</f>
        <v>13.513042407660739</v>
      </c>
      <c r="U4403" s="43">
        <f ca="1">_xll.BInterpol('Base CDI'!$H$4:$H$28,'Base CDI'!$I$4:$I$29,S4403,"Cubic","Extrapolate=Linear","MultiX=Average","Skip=True","Sort=True")</f>
        <v>13.532606019151846</v>
      </c>
    </row>
    <row r="4404" spans="16:21" x14ac:dyDescent="0.25">
      <c r="P4404" s="10">
        <v>40917</v>
      </c>
      <c r="Q4404">
        <v>27.447620000000001</v>
      </c>
      <c r="S4404" s="42">
        <f t="shared" ca="1" si="74"/>
        <v>50424</v>
      </c>
      <c r="T4404" s="43">
        <f ca="1">_xll.BInterpol('Base CDI'!$H$4:$H$28,'Base CDI'!$J$4:$J$29,S4404,"Cubic","Extrapolate=Linear","MultiX=Average","Skip=True","Sort=True")</f>
        <v>13.513045143638852</v>
      </c>
      <c r="U4404" s="43">
        <f ca="1">_xll.BInterpol('Base CDI'!$H$4:$H$28,'Base CDI'!$I$4:$I$29,S4404,"Cubic","Extrapolate=Linear","MultiX=Average","Skip=True","Sort=True")</f>
        <v>13.532612859097126</v>
      </c>
    </row>
    <row r="4405" spans="16:21" x14ac:dyDescent="0.25">
      <c r="P4405" s="10">
        <v>40918</v>
      </c>
      <c r="Q4405">
        <v>27.45881</v>
      </c>
      <c r="S4405" s="42">
        <f t="shared" ca="1" si="74"/>
        <v>50425</v>
      </c>
      <c r="T4405" s="43">
        <f ca="1">_xll.BInterpol('Base CDI'!$H$4:$H$28,'Base CDI'!$J$4:$J$29,S4405,"Cubic","Extrapolate=Linear","MultiX=Average","Skip=True","Sort=True")</f>
        <v>13.513047879616964</v>
      </c>
      <c r="U4405" s="43">
        <f ca="1">_xll.BInterpol('Base CDI'!$H$4:$H$28,'Base CDI'!$I$4:$I$29,S4405,"Cubic","Extrapolate=Linear","MultiX=Average","Skip=True","Sort=True")</f>
        <v>13.532619699042407</v>
      </c>
    </row>
    <row r="4406" spans="16:21" x14ac:dyDescent="0.25">
      <c r="P4406" s="10">
        <v>40919</v>
      </c>
      <c r="Q4406">
        <v>27.470009999999998</v>
      </c>
      <c r="S4406" s="42">
        <f t="shared" ca="1" si="74"/>
        <v>50426</v>
      </c>
      <c r="T4406" s="43">
        <f ca="1">_xll.BInterpol('Base CDI'!$H$4:$H$28,'Base CDI'!$J$4:$J$29,S4406,"Cubic","Extrapolate=Linear","MultiX=Average","Skip=True","Sort=True")</f>
        <v>13.513050615595077</v>
      </c>
      <c r="U4406" s="43">
        <f ca="1">_xll.BInterpol('Base CDI'!$H$4:$H$28,'Base CDI'!$I$4:$I$29,S4406,"Cubic","Extrapolate=Linear","MultiX=Average","Skip=True","Sort=True")</f>
        <v>13.532626538987687</v>
      </c>
    </row>
    <row r="4407" spans="16:21" x14ac:dyDescent="0.25">
      <c r="P4407" s="10">
        <v>40920</v>
      </c>
      <c r="Q4407">
        <v>27.48122</v>
      </c>
      <c r="S4407" s="42">
        <f t="shared" ca="1" si="74"/>
        <v>50427</v>
      </c>
      <c r="T4407" s="43">
        <f ca="1">_xll.BInterpol('Base CDI'!$H$4:$H$28,'Base CDI'!$J$4:$J$29,S4407,"Cubic","Extrapolate=Linear","MultiX=Average","Skip=True","Sort=True")</f>
        <v>13.513053351573188</v>
      </c>
      <c r="U4407" s="43">
        <f ca="1">_xll.BInterpol('Base CDI'!$H$4:$H$28,'Base CDI'!$I$4:$I$29,S4407,"Cubic","Extrapolate=Linear","MultiX=Average","Skip=True","Sort=True")</f>
        <v>13.532633378932967</v>
      </c>
    </row>
    <row r="4408" spans="16:21" x14ac:dyDescent="0.25">
      <c r="P4408" s="10">
        <v>40921</v>
      </c>
      <c r="Q4408">
        <v>27.49241</v>
      </c>
      <c r="S4408" s="42">
        <f t="shared" ca="1" si="74"/>
        <v>50428</v>
      </c>
      <c r="T4408" s="43">
        <f ca="1">_xll.BInterpol('Base CDI'!$H$4:$H$28,'Base CDI'!$J$4:$J$29,S4408,"Cubic","Extrapolate=Linear","MultiX=Average","Skip=True","Sort=True")</f>
        <v>13.5130560875513</v>
      </c>
      <c r="U4408" s="43">
        <f ca="1">_xll.BInterpol('Base CDI'!$H$4:$H$28,'Base CDI'!$I$4:$I$29,S4408,"Cubic","Extrapolate=Linear","MultiX=Average","Skip=True","Sort=True")</f>
        <v>13.532640218878248</v>
      </c>
    </row>
    <row r="4409" spans="16:21" x14ac:dyDescent="0.25">
      <c r="P4409" s="10">
        <v>40924</v>
      </c>
      <c r="Q4409">
        <v>27.503620000000002</v>
      </c>
      <c r="S4409" s="42">
        <f t="shared" ca="1" si="74"/>
        <v>50429</v>
      </c>
      <c r="T4409" s="43">
        <f ca="1">_xll.BInterpol('Base CDI'!$H$4:$H$28,'Base CDI'!$J$4:$J$29,S4409,"Cubic","Extrapolate=Linear","MultiX=Average","Skip=True","Sort=True")</f>
        <v>13.513058823529413</v>
      </c>
      <c r="U4409" s="43">
        <f ca="1">_xll.BInterpol('Base CDI'!$H$4:$H$28,'Base CDI'!$I$4:$I$29,S4409,"Cubic","Extrapolate=Linear","MultiX=Average","Skip=True","Sort=True")</f>
        <v>13.532647058823528</v>
      </c>
    </row>
    <row r="4410" spans="16:21" x14ac:dyDescent="0.25">
      <c r="P4410" s="10">
        <v>40925</v>
      </c>
      <c r="Q4410">
        <v>27.51484</v>
      </c>
      <c r="S4410" s="42">
        <f t="shared" ca="1" si="74"/>
        <v>50430</v>
      </c>
      <c r="T4410" s="43">
        <f ca="1">_xll.BInterpol('Base CDI'!$H$4:$H$28,'Base CDI'!$J$4:$J$29,S4410,"Cubic","Extrapolate=Linear","MultiX=Average","Skip=True","Sort=True")</f>
        <v>13.513061559507525</v>
      </c>
      <c r="U4410" s="43">
        <f ca="1">_xll.BInterpol('Base CDI'!$H$4:$H$28,'Base CDI'!$I$4:$I$29,S4410,"Cubic","Extrapolate=Linear","MultiX=Average","Skip=True","Sort=True")</f>
        <v>13.532653898768809</v>
      </c>
    </row>
    <row r="4411" spans="16:21" x14ac:dyDescent="0.25">
      <c r="P4411" s="10">
        <v>40926</v>
      </c>
      <c r="Q4411">
        <v>27.526050000000001</v>
      </c>
      <c r="S4411" s="42">
        <f t="shared" ca="1" si="74"/>
        <v>50431</v>
      </c>
      <c r="T4411" s="43">
        <f ca="1">_xll.BInterpol('Base CDI'!$H$4:$H$28,'Base CDI'!$J$4:$J$29,S4411,"Cubic","Extrapolate=Linear","MultiX=Average","Skip=True","Sort=True")</f>
        <v>13.513064295485638</v>
      </c>
      <c r="U4411" s="43">
        <f ca="1">_xll.BInterpol('Base CDI'!$H$4:$H$28,'Base CDI'!$I$4:$I$29,S4411,"Cubic","Extrapolate=Linear","MultiX=Average","Skip=True","Sort=True")</f>
        <v>13.532660738714089</v>
      </c>
    </row>
    <row r="4412" spans="16:21" x14ac:dyDescent="0.25">
      <c r="P4412" s="10">
        <v>40927</v>
      </c>
      <c r="Q4412">
        <v>27.53725</v>
      </c>
      <c r="S4412" s="42">
        <f t="shared" ca="1" si="74"/>
        <v>50432</v>
      </c>
      <c r="T4412" s="43">
        <f ca="1">_xll.BInterpol('Base CDI'!$H$4:$H$28,'Base CDI'!$J$4:$J$29,S4412,"Cubic","Extrapolate=Linear","MultiX=Average","Skip=True","Sort=True")</f>
        <v>13.513067031463748</v>
      </c>
      <c r="U4412" s="43">
        <f ca="1">_xll.BInterpol('Base CDI'!$H$4:$H$28,'Base CDI'!$I$4:$I$29,S4412,"Cubic","Extrapolate=Linear","MultiX=Average","Skip=True","Sort=True")</f>
        <v>13.532667578659369</v>
      </c>
    </row>
    <row r="4413" spans="16:21" x14ac:dyDescent="0.25">
      <c r="P4413" s="10">
        <v>40928</v>
      </c>
      <c r="Q4413">
        <v>27.547979999999999</v>
      </c>
      <c r="S4413" s="42">
        <f t="shared" ca="1" si="74"/>
        <v>50433</v>
      </c>
      <c r="T4413" s="43">
        <f ca="1">_xll.BInterpol('Base CDI'!$H$4:$H$28,'Base CDI'!$J$4:$J$29,S4413,"Cubic","Extrapolate=Linear","MultiX=Average","Skip=True","Sort=True")</f>
        <v>13.513069767441861</v>
      </c>
      <c r="U4413" s="43">
        <f ca="1">_xll.BInterpol('Base CDI'!$H$4:$H$28,'Base CDI'!$I$4:$I$29,S4413,"Cubic","Extrapolate=Linear","MultiX=Average","Skip=True","Sort=True")</f>
        <v>13.53267441860465</v>
      </c>
    </row>
    <row r="4414" spans="16:21" x14ac:dyDescent="0.25">
      <c r="P4414" s="10">
        <v>40931</v>
      </c>
      <c r="Q4414">
        <v>27.558720000000001</v>
      </c>
      <c r="S4414" s="42">
        <f t="shared" ca="1" si="74"/>
        <v>50434</v>
      </c>
      <c r="T4414" s="43">
        <f ca="1">_xll.BInterpol('Base CDI'!$H$4:$H$28,'Base CDI'!$J$4:$J$29,S4414,"Cubic","Extrapolate=Linear","MultiX=Average","Skip=True","Sort=True")</f>
        <v>13.513072503419973</v>
      </c>
      <c r="U4414" s="43">
        <f ca="1">_xll.BInterpol('Base CDI'!$H$4:$H$28,'Base CDI'!$I$4:$I$29,S4414,"Cubic","Extrapolate=Linear","MultiX=Average","Skip=True","Sort=True")</f>
        <v>13.53268125854993</v>
      </c>
    </row>
    <row r="4415" spans="16:21" x14ac:dyDescent="0.25">
      <c r="P4415" s="10">
        <v>40932</v>
      </c>
      <c r="Q4415">
        <v>27.569459999999999</v>
      </c>
      <c r="S4415" s="42">
        <f t="shared" ca="1" si="74"/>
        <v>50435</v>
      </c>
      <c r="T4415" s="43">
        <f ca="1">_xll.BInterpol('Base CDI'!$H$4:$H$28,'Base CDI'!$J$4:$J$29,S4415,"Cubic","Extrapolate=Linear","MultiX=Average","Skip=True","Sort=True")</f>
        <v>13.513075239398086</v>
      </c>
      <c r="U4415" s="43">
        <f ca="1">_xll.BInterpol('Base CDI'!$H$4:$H$28,'Base CDI'!$I$4:$I$29,S4415,"Cubic","Extrapolate=Linear","MultiX=Average","Skip=True","Sort=True")</f>
        <v>13.53268809849521</v>
      </c>
    </row>
    <row r="4416" spans="16:21" x14ac:dyDescent="0.25">
      <c r="P4416" s="10">
        <v>40933</v>
      </c>
      <c r="Q4416">
        <v>27.580220000000001</v>
      </c>
      <c r="S4416" s="42">
        <f t="shared" ca="1" si="74"/>
        <v>50436</v>
      </c>
      <c r="T4416" s="43">
        <f ca="1">_xll.BInterpol('Base CDI'!$H$4:$H$28,'Base CDI'!$J$4:$J$29,S4416,"Cubic","Extrapolate=Linear","MultiX=Average","Skip=True","Sort=True")</f>
        <v>13.513077975376198</v>
      </c>
      <c r="U4416" s="43">
        <f ca="1">_xll.BInterpol('Base CDI'!$H$4:$H$28,'Base CDI'!$I$4:$I$29,S4416,"Cubic","Extrapolate=Linear","MultiX=Average","Skip=True","Sort=True")</f>
        <v>13.532694938440491</v>
      </c>
    </row>
    <row r="4417" spans="16:21" x14ac:dyDescent="0.25">
      <c r="P4417" s="10">
        <v>40934</v>
      </c>
      <c r="Q4417">
        <v>27.590979999999998</v>
      </c>
      <c r="S4417" s="42">
        <f t="shared" ca="1" si="74"/>
        <v>50437</v>
      </c>
      <c r="T4417" s="43">
        <f ca="1">_xll.BInterpol('Base CDI'!$H$4:$H$28,'Base CDI'!$J$4:$J$29,S4417,"Cubic","Extrapolate=Linear","MultiX=Average","Skip=True","Sort=True")</f>
        <v>13.513080711354309</v>
      </c>
      <c r="U4417" s="43">
        <f ca="1">_xll.BInterpol('Base CDI'!$H$4:$H$28,'Base CDI'!$I$4:$I$29,S4417,"Cubic","Extrapolate=Linear","MultiX=Average","Skip=True","Sort=True")</f>
        <v>13.532701778385771</v>
      </c>
    </row>
    <row r="4418" spans="16:21" x14ac:dyDescent="0.25">
      <c r="P4418" s="10">
        <v>40935</v>
      </c>
      <c r="Q4418">
        <v>27.60172</v>
      </c>
      <c r="S4418" s="42">
        <f t="shared" ca="1" si="74"/>
        <v>50438</v>
      </c>
      <c r="T4418" s="43">
        <f ca="1">_xll.BInterpol('Base CDI'!$H$4:$H$28,'Base CDI'!$J$4:$J$29,S4418,"Cubic","Extrapolate=Linear","MultiX=Average","Skip=True","Sort=True")</f>
        <v>13.513083447332422</v>
      </c>
      <c r="U4418" s="43">
        <f ca="1">_xll.BInterpol('Base CDI'!$H$4:$H$28,'Base CDI'!$I$4:$I$29,S4418,"Cubic","Extrapolate=Linear","MultiX=Average","Skip=True","Sort=True")</f>
        <v>13.532708618331052</v>
      </c>
    </row>
    <row r="4419" spans="16:21" x14ac:dyDescent="0.25">
      <c r="P4419" s="10">
        <v>40938</v>
      </c>
      <c r="Q4419">
        <v>27.612459999999999</v>
      </c>
      <c r="S4419" s="42">
        <f t="shared" ca="1" si="74"/>
        <v>50439</v>
      </c>
      <c r="T4419" s="43">
        <f ca="1">_xll.BInterpol('Base CDI'!$H$4:$H$28,'Base CDI'!$J$4:$J$29,S4419,"Cubic","Extrapolate=Linear","MultiX=Average","Skip=True","Sort=True")</f>
        <v>13.513086183310534</v>
      </c>
      <c r="U4419" s="43">
        <f ca="1">_xll.BInterpol('Base CDI'!$H$4:$H$28,'Base CDI'!$I$4:$I$29,S4419,"Cubic","Extrapolate=Linear","MultiX=Average","Skip=True","Sort=True")</f>
        <v>13.532715458276332</v>
      </c>
    </row>
    <row r="4420" spans="16:21" x14ac:dyDescent="0.25">
      <c r="P4420" s="10">
        <v>40939</v>
      </c>
      <c r="Q4420">
        <v>27.62321</v>
      </c>
      <c r="S4420" s="42">
        <f t="shared" ca="1" si="74"/>
        <v>50440</v>
      </c>
      <c r="T4420" s="43">
        <f ca="1">_xll.BInterpol('Base CDI'!$H$4:$H$28,'Base CDI'!$J$4:$J$29,S4420,"Cubic","Extrapolate=Linear","MultiX=Average","Skip=True","Sort=True")</f>
        <v>13.513088919288647</v>
      </c>
      <c r="U4420" s="43">
        <f ca="1">_xll.BInterpol('Base CDI'!$H$4:$H$28,'Base CDI'!$I$4:$I$29,S4420,"Cubic","Extrapolate=Linear","MultiX=Average","Skip=True","Sort=True")</f>
        <v>13.532722298221612</v>
      </c>
    </row>
    <row r="4421" spans="16:21" x14ac:dyDescent="0.25">
      <c r="P4421" s="10">
        <v>40940</v>
      </c>
      <c r="Q4421">
        <v>27.633959999999998</v>
      </c>
      <c r="S4421" s="42">
        <f t="shared" ca="1" si="74"/>
        <v>50441</v>
      </c>
      <c r="T4421" s="43">
        <f ca="1">_xll.BInterpol('Base CDI'!$H$4:$H$28,'Base CDI'!$J$4:$J$29,S4421,"Cubic","Extrapolate=Linear","MultiX=Average","Skip=True","Sort=True")</f>
        <v>13.513091655266759</v>
      </c>
      <c r="U4421" s="43">
        <f ca="1">_xll.BInterpol('Base CDI'!$H$4:$H$28,'Base CDI'!$I$4:$I$29,S4421,"Cubic","Extrapolate=Linear","MultiX=Average","Skip=True","Sort=True")</f>
        <v>13.532729138166893</v>
      </c>
    </row>
    <row r="4422" spans="16:21" x14ac:dyDescent="0.25">
      <c r="P4422" s="10">
        <v>40941</v>
      </c>
      <c r="Q4422">
        <v>27.64472</v>
      </c>
      <c r="S4422" s="42">
        <f t="shared" ca="1" si="74"/>
        <v>50442</v>
      </c>
      <c r="T4422" s="43">
        <f ca="1">_xll.BInterpol('Base CDI'!$H$4:$H$28,'Base CDI'!$J$4:$J$29,S4422,"Cubic","Extrapolate=Linear","MultiX=Average","Skip=True","Sort=True")</f>
        <v>13.51309439124487</v>
      </c>
      <c r="U4422" s="43">
        <f ca="1">_xll.BInterpol('Base CDI'!$H$4:$H$28,'Base CDI'!$I$4:$I$29,S4422,"Cubic","Extrapolate=Linear","MultiX=Average","Skip=True","Sort=True")</f>
        <v>13.532735978112173</v>
      </c>
    </row>
    <row r="4423" spans="16:21" x14ac:dyDescent="0.25">
      <c r="P4423" s="10">
        <v>40942</v>
      </c>
      <c r="Q4423">
        <v>27.655470000000001</v>
      </c>
      <c r="S4423" s="42">
        <f t="shared" ca="1" si="74"/>
        <v>50443</v>
      </c>
      <c r="T4423" s="43">
        <f ca="1">_xll.BInterpol('Base CDI'!$H$4:$H$28,'Base CDI'!$J$4:$J$29,S4423,"Cubic","Extrapolate=Linear","MultiX=Average","Skip=True","Sort=True")</f>
        <v>13.513097127222983</v>
      </c>
      <c r="U4423" s="43">
        <f ca="1">_xll.BInterpol('Base CDI'!$H$4:$H$28,'Base CDI'!$I$4:$I$29,S4423,"Cubic","Extrapolate=Linear","MultiX=Average","Skip=True","Sort=True")</f>
        <v>13.532742818057454</v>
      </c>
    </row>
    <row r="4424" spans="16:21" x14ac:dyDescent="0.25">
      <c r="P4424" s="10">
        <v>40945</v>
      </c>
      <c r="Q4424">
        <v>27.666250000000002</v>
      </c>
      <c r="S4424" s="42">
        <f t="shared" ca="1" si="74"/>
        <v>50444</v>
      </c>
      <c r="T4424" s="43">
        <f ca="1">_xll.BInterpol('Base CDI'!$H$4:$H$28,'Base CDI'!$J$4:$J$29,S4424,"Cubic","Extrapolate=Linear","MultiX=Average","Skip=True","Sort=True")</f>
        <v>13.513099863201095</v>
      </c>
      <c r="U4424" s="43">
        <f ca="1">_xll.BInterpol('Base CDI'!$H$4:$H$28,'Base CDI'!$I$4:$I$29,S4424,"Cubic","Extrapolate=Linear","MultiX=Average","Skip=True","Sort=True")</f>
        <v>13.532749658002734</v>
      </c>
    </row>
    <row r="4425" spans="16:21" x14ac:dyDescent="0.25">
      <c r="P4425" s="10">
        <v>40946</v>
      </c>
      <c r="Q4425">
        <v>27.677019999999999</v>
      </c>
      <c r="S4425" s="42">
        <f t="shared" ca="1" si="74"/>
        <v>50445</v>
      </c>
      <c r="T4425" s="43">
        <f ca="1">_xll.BInterpol('Base CDI'!$H$4:$H$28,'Base CDI'!$J$4:$J$29,S4425,"Cubic","Extrapolate=Linear","MultiX=Average","Skip=True","Sort=True")</f>
        <v>13.513102599179208</v>
      </c>
      <c r="U4425" s="43">
        <f ca="1">_xll.BInterpol('Base CDI'!$H$4:$H$28,'Base CDI'!$I$4:$I$29,S4425,"Cubic","Extrapolate=Linear","MultiX=Average","Skip=True","Sort=True")</f>
        <v>13.532756497948014</v>
      </c>
    </row>
    <row r="4426" spans="16:21" x14ac:dyDescent="0.25">
      <c r="P4426" s="10">
        <v>40947</v>
      </c>
      <c r="Q4426">
        <v>27.68779</v>
      </c>
      <c r="S4426" s="42">
        <f t="shared" ca="1" si="74"/>
        <v>50446</v>
      </c>
      <c r="T4426" s="43">
        <f ca="1">_xll.BInterpol('Base CDI'!$H$4:$H$28,'Base CDI'!$J$4:$J$29,S4426,"Cubic","Extrapolate=Linear","MultiX=Average","Skip=True","Sort=True")</f>
        <v>13.51310533515732</v>
      </c>
      <c r="U4426" s="43">
        <f ca="1">_xll.BInterpol('Base CDI'!$H$4:$H$28,'Base CDI'!$I$4:$I$29,S4426,"Cubic","Extrapolate=Linear","MultiX=Average","Skip=True","Sort=True")</f>
        <v>13.532763337893297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5">S4426+1</f>
        <v>50447</v>
      </c>
      <c r="T4427" s="43">
        <f ca="1">_xll.BInterpol('Base CDI'!$H$4:$H$28,'Base CDI'!$J$4:$J$29,S4427,"Cubic","Extrapolate=Linear","MultiX=Average","Skip=True","Sort=True")</f>
        <v>13.513108071135433</v>
      </c>
      <c r="U4427" s="43">
        <f ca="1">_xll.BInterpol('Base CDI'!$H$4:$H$28,'Base CDI'!$I$4:$I$29,S4427,"Cubic","Extrapolate=Linear","MultiX=Average","Skip=True","Sort=True")</f>
        <v>13.532770177838577</v>
      </c>
    </row>
    <row r="4428" spans="16:21" x14ac:dyDescent="0.25">
      <c r="P4428" s="10">
        <v>40949</v>
      </c>
      <c r="Q4428">
        <v>27.709330000000001</v>
      </c>
      <c r="S4428" s="42">
        <f t="shared" ca="1" si="75"/>
        <v>50448</v>
      </c>
      <c r="T4428" s="43">
        <f ca="1">_xll.BInterpol('Base CDI'!$H$4:$H$28,'Base CDI'!$J$4:$J$29,S4428,"Cubic","Extrapolate=Linear","MultiX=Average","Skip=True","Sort=True")</f>
        <v>13.513110807113543</v>
      </c>
      <c r="U4428" s="43">
        <f ca="1">_xll.BInterpol('Base CDI'!$H$4:$H$28,'Base CDI'!$I$4:$I$29,S4428,"Cubic","Extrapolate=Linear","MultiX=Average","Skip=True","Sort=True")</f>
        <v>13.532777017783857</v>
      </c>
    </row>
    <row r="4429" spans="16:21" x14ac:dyDescent="0.25">
      <c r="P4429" s="10">
        <v>40952</v>
      </c>
      <c r="Q4429">
        <v>27.720109999999998</v>
      </c>
      <c r="S4429" s="42">
        <f t="shared" ca="1" si="75"/>
        <v>50449</v>
      </c>
      <c r="T4429" s="43">
        <f ca="1">_xll.BInterpol('Base CDI'!$H$4:$H$28,'Base CDI'!$J$4:$J$29,S4429,"Cubic","Extrapolate=Linear","MultiX=Average","Skip=True","Sort=True")</f>
        <v>13.513113543091656</v>
      </c>
      <c r="U4429" s="43">
        <f ca="1">_xll.BInterpol('Base CDI'!$H$4:$H$28,'Base CDI'!$I$4:$I$29,S4429,"Cubic","Extrapolate=Linear","MultiX=Average","Skip=True","Sort=True")</f>
        <v>13.532783857729138</v>
      </c>
    </row>
    <row r="4430" spans="16:21" x14ac:dyDescent="0.25">
      <c r="P4430" s="10">
        <v>40953</v>
      </c>
      <c r="Q4430">
        <v>27.730879999999999</v>
      </c>
      <c r="S4430" s="42">
        <f t="shared" ca="1" si="75"/>
        <v>50450</v>
      </c>
      <c r="T4430" s="43">
        <f ca="1">_xll.BInterpol('Base CDI'!$H$4:$H$28,'Base CDI'!$J$4:$J$29,S4430,"Cubic","Extrapolate=Linear","MultiX=Average","Skip=True","Sort=True")</f>
        <v>13.513116279069768</v>
      </c>
      <c r="U4430" s="43">
        <f ca="1">_xll.BInterpol('Base CDI'!$H$4:$H$28,'Base CDI'!$I$4:$I$29,S4430,"Cubic","Extrapolate=Linear","MultiX=Average","Skip=True","Sort=True")</f>
        <v>13.532790697674418</v>
      </c>
    </row>
    <row r="4431" spans="16:21" x14ac:dyDescent="0.25">
      <c r="P4431" s="10">
        <v>40954</v>
      </c>
      <c r="Q4431">
        <v>27.74166</v>
      </c>
      <c r="S4431" s="42">
        <f t="shared" ca="1" si="75"/>
        <v>50451</v>
      </c>
      <c r="T4431" s="43">
        <f ca="1">_xll.BInterpol('Base CDI'!$H$4:$H$28,'Base CDI'!$J$4:$J$29,S4431,"Cubic","Extrapolate=Linear","MultiX=Average","Skip=True","Sort=True")</f>
        <v>13.513119015047881</v>
      </c>
      <c r="U4431" s="43">
        <f ca="1">_xll.BInterpol('Base CDI'!$H$4:$H$28,'Base CDI'!$I$4:$I$29,S4431,"Cubic","Extrapolate=Linear","MultiX=Average","Skip=True","Sort=True")</f>
        <v>13.532797537619699</v>
      </c>
    </row>
    <row r="4432" spans="16:21" x14ac:dyDescent="0.25">
      <c r="P4432" s="10">
        <v>40955</v>
      </c>
      <c r="Q4432">
        <v>27.75244</v>
      </c>
      <c r="S4432" s="42">
        <f t="shared" ca="1" si="75"/>
        <v>50452</v>
      </c>
      <c r="T4432" s="43">
        <f ca="1">_xll.BInterpol('Base CDI'!$H$4:$H$28,'Base CDI'!$J$4:$J$29,S4432,"Cubic","Extrapolate=Linear","MultiX=Average","Skip=True","Sort=True")</f>
        <v>13.513121751025993</v>
      </c>
      <c r="U4432" s="43">
        <f ca="1">_xll.BInterpol('Base CDI'!$H$4:$H$28,'Base CDI'!$I$4:$I$29,S4432,"Cubic","Extrapolate=Linear","MultiX=Average","Skip=True","Sort=True")</f>
        <v>13.532804377564979</v>
      </c>
    </row>
    <row r="4433" spans="16:21" x14ac:dyDescent="0.25">
      <c r="P4433" s="10">
        <v>40956</v>
      </c>
      <c r="Q4433">
        <v>27.76322</v>
      </c>
      <c r="S4433" s="42">
        <f t="shared" ca="1" si="75"/>
        <v>50453</v>
      </c>
      <c r="T4433" s="43">
        <f ca="1">_xll.BInterpol('Base CDI'!$H$4:$H$28,'Base CDI'!$J$4:$J$29,S4433,"Cubic","Extrapolate=Linear","MultiX=Average","Skip=True","Sort=True")</f>
        <v>13.513124487004104</v>
      </c>
      <c r="U4433" s="43">
        <f ca="1">_xll.BInterpol('Base CDI'!$H$4:$H$28,'Base CDI'!$I$4:$I$29,S4433,"Cubic","Extrapolate=Linear","MultiX=Average","Skip=True","Sort=True")</f>
        <v>13.532811217510259</v>
      </c>
    </row>
    <row r="4434" spans="16:21" x14ac:dyDescent="0.25">
      <c r="P4434" s="10">
        <v>40961</v>
      </c>
      <c r="Q4434">
        <v>27.774039999999999</v>
      </c>
      <c r="S4434" s="42">
        <f t="shared" ca="1" si="75"/>
        <v>50454</v>
      </c>
      <c r="T4434" s="43">
        <f ca="1">_xll.BInterpol('Base CDI'!$H$4:$H$28,'Base CDI'!$J$4:$J$29,S4434,"Cubic","Extrapolate=Linear","MultiX=Average","Skip=True","Sort=True")</f>
        <v>13.513127222982217</v>
      </c>
      <c r="U4434" s="43">
        <f ca="1">_xll.BInterpol('Base CDI'!$H$4:$H$28,'Base CDI'!$I$4:$I$29,S4434,"Cubic","Extrapolate=Linear","MultiX=Average","Skip=True","Sort=True")</f>
        <v>13.53281805745554</v>
      </c>
    </row>
    <row r="4435" spans="16:21" x14ac:dyDescent="0.25">
      <c r="P4435" s="10">
        <v>40962</v>
      </c>
      <c r="Q4435">
        <v>27.784839999999999</v>
      </c>
      <c r="S4435" s="42">
        <f t="shared" ca="1" si="75"/>
        <v>50455</v>
      </c>
      <c r="T4435" s="43">
        <f ca="1">_xll.BInterpol('Base CDI'!$H$4:$H$28,'Base CDI'!$J$4:$J$29,S4435,"Cubic","Extrapolate=Linear","MultiX=Average","Skip=True","Sort=True")</f>
        <v>13.513129958960329</v>
      </c>
      <c r="U4435" s="43">
        <f ca="1">_xll.BInterpol('Base CDI'!$H$4:$H$28,'Base CDI'!$I$4:$I$29,S4435,"Cubic","Extrapolate=Linear","MultiX=Average","Skip=True","Sort=True")</f>
        <v>13.53282489740082</v>
      </c>
    </row>
    <row r="4436" spans="16:21" x14ac:dyDescent="0.25">
      <c r="P4436" s="10">
        <v>40963</v>
      </c>
      <c r="Q4436">
        <v>27.795639999999999</v>
      </c>
      <c r="S4436" s="42">
        <f t="shared" ca="1" si="75"/>
        <v>50456</v>
      </c>
      <c r="T4436" s="43">
        <f ca="1">_xll.BInterpol('Base CDI'!$H$4:$H$28,'Base CDI'!$J$4:$J$29,S4436,"Cubic","Extrapolate=Linear","MultiX=Average","Skip=True","Sort=True")</f>
        <v>13.513132694938442</v>
      </c>
      <c r="U4436" s="43">
        <f ca="1">_xll.BInterpol('Base CDI'!$H$4:$H$28,'Base CDI'!$I$4:$I$29,S4436,"Cubic","Extrapolate=Linear","MultiX=Average","Skip=True","Sort=True")</f>
        <v>13.5328317373461</v>
      </c>
    </row>
    <row r="4437" spans="16:21" x14ac:dyDescent="0.25">
      <c r="P4437" s="10">
        <v>40966</v>
      </c>
      <c r="Q4437">
        <v>27.806470000000001</v>
      </c>
      <c r="S4437" s="42">
        <f t="shared" ca="1" si="75"/>
        <v>50457</v>
      </c>
      <c r="T4437" s="43">
        <f ca="1">_xll.BInterpol('Base CDI'!$H$4:$H$28,'Base CDI'!$J$4:$J$29,S4437,"Cubic","Extrapolate=Linear","MultiX=Average","Skip=True","Sort=True")</f>
        <v>13.513135430916554</v>
      </c>
      <c r="U4437" s="43">
        <f ca="1">_xll.BInterpol('Base CDI'!$H$4:$H$28,'Base CDI'!$I$4:$I$29,S4437,"Cubic","Extrapolate=Linear","MultiX=Average","Skip=True","Sort=True")</f>
        <v>13.532838577291381</v>
      </c>
    </row>
    <row r="4438" spans="16:21" x14ac:dyDescent="0.25">
      <c r="P4438" s="10">
        <v>40967</v>
      </c>
      <c r="Q4438">
        <v>27.817299999999999</v>
      </c>
      <c r="S4438" s="42">
        <f t="shared" ca="1" si="75"/>
        <v>50458</v>
      </c>
      <c r="T4438" s="43">
        <f ca="1">_xll.BInterpol('Base CDI'!$H$4:$H$28,'Base CDI'!$J$4:$J$29,S4438,"Cubic","Extrapolate=Linear","MultiX=Average","Skip=True","Sort=True")</f>
        <v>13.513138166894665</v>
      </c>
      <c r="U4438" s="43">
        <f ca="1">_xll.BInterpol('Base CDI'!$H$4:$H$28,'Base CDI'!$I$4:$I$29,S4438,"Cubic","Extrapolate=Linear","MultiX=Average","Skip=True","Sort=True")</f>
        <v>13.532845417236661</v>
      </c>
    </row>
    <row r="4439" spans="16:21" x14ac:dyDescent="0.25">
      <c r="P4439" s="10">
        <v>40968</v>
      </c>
      <c r="Q4439">
        <v>27.828099999999999</v>
      </c>
      <c r="S4439" s="42">
        <f t="shared" ca="1" si="75"/>
        <v>50459</v>
      </c>
      <c r="T4439" s="43">
        <f ca="1">_xll.BInterpol('Base CDI'!$H$4:$H$28,'Base CDI'!$J$4:$J$29,S4439,"Cubic","Extrapolate=Linear","MultiX=Average","Skip=True","Sort=True")</f>
        <v>13.513140902872777</v>
      </c>
      <c r="U4439" s="43">
        <f ca="1">_xll.BInterpol('Base CDI'!$H$4:$H$28,'Base CDI'!$I$4:$I$29,S4439,"Cubic","Extrapolate=Linear","MultiX=Average","Skip=True","Sort=True")</f>
        <v>13.532852257181942</v>
      </c>
    </row>
    <row r="4440" spans="16:21" x14ac:dyDescent="0.25">
      <c r="P4440" s="10">
        <v>40969</v>
      </c>
      <c r="Q4440">
        <v>27.838899999999999</v>
      </c>
      <c r="S4440" s="42">
        <f t="shared" ca="1" si="75"/>
        <v>50460</v>
      </c>
      <c r="T4440" s="43">
        <f ca="1">_xll.BInterpol('Base CDI'!$H$4:$H$28,'Base CDI'!$J$4:$J$29,S4440,"Cubic","Extrapolate=Linear","MultiX=Average","Skip=True","Sort=True")</f>
        <v>13.51314363885089</v>
      </c>
      <c r="U4440" s="43">
        <f ca="1">_xll.BInterpol('Base CDI'!$H$4:$H$28,'Base CDI'!$I$4:$I$29,S4440,"Cubic","Extrapolate=Linear","MultiX=Average","Skip=True","Sort=True")</f>
        <v>13.532859097127222</v>
      </c>
    </row>
    <row r="4441" spans="16:21" x14ac:dyDescent="0.25">
      <c r="P4441" s="10">
        <v>40970</v>
      </c>
      <c r="Q4441">
        <v>27.849699999999999</v>
      </c>
      <c r="S4441" s="42">
        <f t="shared" ca="1" si="75"/>
        <v>50461</v>
      </c>
      <c r="T4441" s="43">
        <f ca="1">_xll.BInterpol('Base CDI'!$H$4:$H$28,'Base CDI'!$J$4:$J$29,S4441,"Cubic","Extrapolate=Linear","MultiX=Average","Skip=True","Sort=True")</f>
        <v>13.513146374829002</v>
      </c>
      <c r="U4441" s="43">
        <f ca="1">_xll.BInterpol('Base CDI'!$H$4:$H$28,'Base CDI'!$I$4:$I$29,S4441,"Cubic","Extrapolate=Linear","MultiX=Average","Skip=True","Sort=True")</f>
        <v>13.532865937072502</v>
      </c>
    </row>
    <row r="4442" spans="16:21" x14ac:dyDescent="0.25">
      <c r="P4442" s="10">
        <v>40973</v>
      </c>
      <c r="Q4442">
        <v>27.860489999999999</v>
      </c>
      <c r="S4442" s="42">
        <f t="shared" ca="1" si="75"/>
        <v>50462</v>
      </c>
      <c r="T4442" s="43">
        <f ca="1">_xll.BInterpol('Base CDI'!$H$4:$H$28,'Base CDI'!$J$4:$J$29,S4442,"Cubic","Extrapolate=Linear","MultiX=Average","Skip=True","Sort=True")</f>
        <v>13.513149110807115</v>
      </c>
      <c r="U4442" s="43">
        <f ca="1">_xll.BInterpol('Base CDI'!$H$4:$H$28,'Base CDI'!$I$4:$I$29,S4442,"Cubic","Extrapolate=Linear","MultiX=Average","Skip=True","Sort=True")</f>
        <v>13.532872777017783</v>
      </c>
    </row>
    <row r="4443" spans="16:21" x14ac:dyDescent="0.25">
      <c r="P4443" s="10">
        <v>40974</v>
      </c>
      <c r="Q4443">
        <v>27.871300000000002</v>
      </c>
      <c r="S4443" s="42">
        <f t="shared" ca="1" si="75"/>
        <v>50463</v>
      </c>
      <c r="T4443" s="43">
        <f ca="1">_xll.BInterpol('Base CDI'!$H$4:$H$28,'Base CDI'!$J$4:$J$29,S4443,"Cubic","Extrapolate=Linear","MultiX=Average","Skip=True","Sort=True")</f>
        <v>13.513151846785227</v>
      </c>
      <c r="U4443" s="43">
        <f ca="1">_xll.BInterpol('Base CDI'!$H$4:$H$28,'Base CDI'!$I$4:$I$29,S4443,"Cubic","Extrapolate=Linear","MultiX=Average","Skip=True","Sort=True")</f>
        <v>13.532879616963063</v>
      </c>
    </row>
    <row r="4444" spans="16:21" x14ac:dyDescent="0.25">
      <c r="P4444" s="10">
        <v>40975</v>
      </c>
      <c r="Q4444">
        <v>27.882090000000002</v>
      </c>
      <c r="S4444" s="42">
        <f t="shared" ca="1" si="75"/>
        <v>50464</v>
      </c>
      <c r="T4444" s="43">
        <f ca="1">_xll.BInterpol('Base CDI'!$H$4:$H$28,'Base CDI'!$J$4:$J$29,S4444,"Cubic","Extrapolate=Linear","MultiX=Average","Skip=True","Sort=True")</f>
        <v>13.513154582763338</v>
      </c>
      <c r="U4444" s="43">
        <f ca="1">_xll.BInterpol('Base CDI'!$H$4:$H$28,'Base CDI'!$I$4:$I$29,S4444,"Cubic","Extrapolate=Linear","MultiX=Average","Skip=True","Sort=True")</f>
        <v>13.532886456908344</v>
      </c>
    </row>
    <row r="4445" spans="16:21" x14ac:dyDescent="0.25">
      <c r="P4445" s="10">
        <v>40976</v>
      </c>
      <c r="Q4445">
        <v>27.892859999999999</v>
      </c>
      <c r="S4445" s="42">
        <f t="shared" ca="1" si="75"/>
        <v>50465</v>
      </c>
      <c r="T4445" s="43">
        <f ca="1">_xll.BInterpol('Base CDI'!$H$4:$H$28,'Base CDI'!$J$4:$J$29,S4445,"Cubic","Extrapolate=Linear","MultiX=Average","Skip=True","Sort=True")</f>
        <v>13.513157318741451</v>
      </c>
      <c r="U4445" s="43">
        <f ca="1">_xll.BInterpol('Base CDI'!$H$4:$H$28,'Base CDI'!$I$4:$I$29,S4445,"Cubic","Extrapolate=Linear","MultiX=Average","Skip=True","Sort=True")</f>
        <v>13.532893296853624</v>
      </c>
    </row>
    <row r="4446" spans="16:21" x14ac:dyDescent="0.25">
      <c r="P4446" s="10">
        <v>40977</v>
      </c>
      <c r="Q4446">
        <v>27.902940000000001</v>
      </c>
      <c r="S4446" s="42">
        <f t="shared" ca="1" si="75"/>
        <v>50466</v>
      </c>
      <c r="T4446" s="43">
        <f ca="1">_xll.BInterpol('Base CDI'!$H$4:$H$28,'Base CDI'!$J$4:$J$29,S4446,"Cubic","Extrapolate=Linear","MultiX=Average","Skip=True","Sort=True")</f>
        <v>13.513160054719563</v>
      </c>
      <c r="U4446" s="43">
        <f ca="1">_xll.BInterpol('Base CDI'!$H$4:$H$28,'Base CDI'!$I$4:$I$29,S4446,"Cubic","Extrapolate=Linear","MultiX=Average","Skip=True","Sort=True")</f>
        <v>13.532900136798904</v>
      </c>
    </row>
    <row r="4447" spans="16:21" x14ac:dyDescent="0.25">
      <c r="P4447" s="10">
        <v>40980</v>
      </c>
      <c r="Q4447">
        <v>27.913</v>
      </c>
      <c r="S4447" s="42">
        <f t="shared" ca="1" si="75"/>
        <v>50467</v>
      </c>
      <c r="T4447" s="43">
        <f ca="1">_xll.BInterpol('Base CDI'!$H$4:$H$28,'Base CDI'!$J$4:$J$29,S4447,"Cubic","Extrapolate=Linear","MultiX=Average","Skip=True","Sort=True")</f>
        <v>13.513162790697676</v>
      </c>
      <c r="U4447" s="43">
        <f ca="1">_xll.BInterpol('Base CDI'!$H$4:$H$28,'Base CDI'!$I$4:$I$29,S4447,"Cubic","Extrapolate=Linear","MultiX=Average","Skip=True","Sort=True")</f>
        <v>13.532906976744185</v>
      </c>
    </row>
    <row r="4448" spans="16:21" x14ac:dyDescent="0.25">
      <c r="P4448" s="10">
        <v>40981</v>
      </c>
      <c r="Q4448">
        <v>27.923030000000001</v>
      </c>
      <c r="S4448" s="42">
        <f t="shared" ca="1" si="75"/>
        <v>50468</v>
      </c>
      <c r="T4448" s="43">
        <f ca="1">_xll.BInterpol('Base CDI'!$H$4:$H$28,'Base CDI'!$J$4:$J$29,S4448,"Cubic","Extrapolate=Linear","MultiX=Average","Skip=True","Sort=True")</f>
        <v>13.513165526675788</v>
      </c>
      <c r="U4448" s="43">
        <f ca="1">_xll.BInterpol('Base CDI'!$H$4:$H$28,'Base CDI'!$I$4:$I$29,S4448,"Cubic","Extrapolate=Linear","MultiX=Average","Skip=True","Sort=True")</f>
        <v>13.532913816689465</v>
      </c>
    </row>
    <row r="4449" spans="16:21" x14ac:dyDescent="0.25">
      <c r="P4449" s="10">
        <v>40982</v>
      </c>
      <c r="Q4449">
        <v>27.933050000000001</v>
      </c>
      <c r="S4449" s="42">
        <f t="shared" ca="1" si="75"/>
        <v>50469</v>
      </c>
      <c r="T4449" s="43">
        <f ca="1">_xll.BInterpol('Base CDI'!$H$4:$H$28,'Base CDI'!$J$4:$J$29,S4449,"Cubic","Extrapolate=Linear","MultiX=Average","Skip=True","Sort=True")</f>
        <v>13.513168262653899</v>
      </c>
      <c r="U4449" s="43">
        <f ca="1">_xll.BInterpol('Base CDI'!$H$4:$H$28,'Base CDI'!$I$4:$I$29,S4449,"Cubic","Extrapolate=Linear","MultiX=Average","Skip=True","Sort=True")</f>
        <v>13.532920656634746</v>
      </c>
    </row>
    <row r="4450" spans="16:21" x14ac:dyDescent="0.25">
      <c r="P4450" s="10">
        <v>40983</v>
      </c>
      <c r="Q4450">
        <v>27.943059999999999</v>
      </c>
      <c r="S4450" s="42">
        <f t="shared" ca="1" si="75"/>
        <v>50470</v>
      </c>
      <c r="T4450" s="43">
        <f ca="1">_xll.BInterpol('Base CDI'!$H$4:$H$28,'Base CDI'!$J$4:$J$29,S4450,"Cubic","Extrapolate=Linear","MultiX=Average","Skip=True","Sort=True")</f>
        <v>13.513170998632011</v>
      </c>
      <c r="U4450" s="43">
        <f ca="1">_xll.BInterpol('Base CDI'!$H$4:$H$28,'Base CDI'!$I$4:$I$29,S4450,"Cubic","Extrapolate=Linear","MultiX=Average","Skip=True","Sort=True")</f>
        <v>13.532927496580026</v>
      </c>
    </row>
    <row r="4451" spans="16:21" x14ac:dyDescent="0.25">
      <c r="P4451" s="10">
        <v>40984</v>
      </c>
      <c r="Q4451">
        <v>27.95307</v>
      </c>
      <c r="S4451" s="42">
        <f t="shared" ca="1" si="75"/>
        <v>50471</v>
      </c>
      <c r="T4451" s="43">
        <f ca="1">_xll.BInterpol('Base CDI'!$H$4:$H$28,'Base CDI'!$J$4:$J$29,S4451,"Cubic","Extrapolate=Linear","MultiX=Average","Skip=True","Sort=True")</f>
        <v>13.513173734610124</v>
      </c>
      <c r="U4451" s="43">
        <f ca="1">_xll.BInterpol('Base CDI'!$H$4:$H$28,'Base CDI'!$I$4:$I$29,S4451,"Cubic","Extrapolate=Linear","MultiX=Average","Skip=True","Sort=True")</f>
        <v>13.532934336525306</v>
      </c>
    </row>
    <row r="4452" spans="16:21" x14ac:dyDescent="0.25">
      <c r="P4452" s="10">
        <v>40987</v>
      </c>
      <c r="Q4452">
        <v>27.96313</v>
      </c>
      <c r="S4452" s="42">
        <f t="shared" ca="1" si="75"/>
        <v>50472</v>
      </c>
      <c r="T4452" s="43">
        <f ca="1">_xll.BInterpol('Base CDI'!$H$4:$H$28,'Base CDI'!$J$4:$J$29,S4452,"Cubic","Extrapolate=Linear","MultiX=Average","Skip=True","Sort=True")</f>
        <v>13.513176470588236</v>
      </c>
      <c r="U4452" s="43">
        <f ca="1">_xll.BInterpol('Base CDI'!$H$4:$H$28,'Base CDI'!$I$4:$I$29,S4452,"Cubic","Extrapolate=Linear","MultiX=Average","Skip=True","Sort=True")</f>
        <v>13.532941176470587</v>
      </c>
    </row>
    <row r="4453" spans="16:21" x14ac:dyDescent="0.25">
      <c r="P4453" s="10">
        <v>40988</v>
      </c>
      <c r="Q4453">
        <v>27.973179999999999</v>
      </c>
      <c r="S4453" s="42">
        <f t="shared" ca="1" si="75"/>
        <v>50473</v>
      </c>
      <c r="T4453" s="43">
        <f ca="1">_xll.BInterpol('Base CDI'!$H$4:$H$28,'Base CDI'!$J$4:$J$29,S4453,"Cubic","Extrapolate=Linear","MultiX=Average","Skip=True","Sort=True")</f>
        <v>13.513179206566349</v>
      </c>
      <c r="U4453" s="43">
        <f ca="1">_xll.BInterpol('Base CDI'!$H$4:$H$28,'Base CDI'!$I$4:$I$29,S4453,"Cubic","Extrapolate=Linear","MultiX=Average","Skip=True","Sort=True")</f>
        <v>13.532948016415867</v>
      </c>
    </row>
    <row r="4454" spans="16:21" x14ac:dyDescent="0.25">
      <c r="P4454" s="10">
        <v>40989</v>
      </c>
      <c r="Q4454">
        <v>27.983239999999999</v>
      </c>
      <c r="S4454" s="42">
        <f t="shared" ca="1" si="75"/>
        <v>50474</v>
      </c>
      <c r="T4454" s="43">
        <f ca="1">_xll.BInterpol('Base CDI'!$H$4:$H$28,'Base CDI'!$J$4:$J$29,S4454,"Cubic","Extrapolate=Linear","MultiX=Average","Skip=True","Sort=True")</f>
        <v>13.51318194254446</v>
      </c>
      <c r="U4454" s="43">
        <f ca="1">_xll.BInterpol('Base CDI'!$H$4:$H$28,'Base CDI'!$I$4:$I$29,S4454,"Cubic","Extrapolate=Linear","MultiX=Average","Skip=True","Sort=True")</f>
        <v>13.532954856361147</v>
      </c>
    </row>
    <row r="4455" spans="16:21" x14ac:dyDescent="0.25">
      <c r="P4455" s="10">
        <v>40990</v>
      </c>
      <c r="Q4455">
        <v>27.993300000000001</v>
      </c>
      <c r="S4455" s="42">
        <f t="shared" ca="1" si="75"/>
        <v>50475</v>
      </c>
      <c r="T4455" s="43">
        <f ca="1">_xll.BInterpol('Base CDI'!$H$4:$H$28,'Base CDI'!$J$4:$J$29,S4455,"Cubic","Extrapolate=Linear","MultiX=Average","Skip=True","Sort=True")</f>
        <v>13.513184678522572</v>
      </c>
      <c r="U4455" s="43">
        <f ca="1">_xll.BInterpol('Base CDI'!$H$4:$H$28,'Base CDI'!$I$4:$I$29,S4455,"Cubic","Extrapolate=Linear","MultiX=Average","Skip=True","Sort=True")</f>
        <v>13.532961696306428</v>
      </c>
    </row>
    <row r="4456" spans="16:21" x14ac:dyDescent="0.25">
      <c r="P4456" s="10">
        <v>40991</v>
      </c>
      <c r="Q4456">
        <v>28.003360000000001</v>
      </c>
      <c r="S4456" s="42">
        <f t="shared" ca="1" si="75"/>
        <v>50476</v>
      </c>
      <c r="T4456" s="43">
        <f ca="1">_xll.BInterpol('Base CDI'!$H$4:$H$28,'Base CDI'!$J$4:$J$29,S4456,"Cubic","Extrapolate=Linear","MultiX=Average","Skip=True","Sort=True")</f>
        <v>13.513187414500685</v>
      </c>
      <c r="U4456" s="43">
        <f ca="1">_xll.BInterpol('Base CDI'!$H$4:$H$28,'Base CDI'!$I$4:$I$29,S4456,"Cubic","Extrapolate=Linear","MultiX=Average","Skip=True","Sort=True")</f>
        <v>13.532968536251708</v>
      </c>
    </row>
    <row r="4457" spans="16:21" x14ac:dyDescent="0.25">
      <c r="P4457" s="10">
        <v>40994</v>
      </c>
      <c r="Q4457">
        <v>28.013470000000002</v>
      </c>
      <c r="S4457" s="42">
        <f t="shared" ca="1" si="75"/>
        <v>50477</v>
      </c>
      <c r="T4457" s="43">
        <f ca="1">_xll.BInterpol('Base CDI'!$H$4:$H$28,'Base CDI'!$J$4:$J$29,S4457,"Cubic","Extrapolate=Linear","MultiX=Average","Skip=True","Sort=True")</f>
        <v>13.513190150478797</v>
      </c>
      <c r="U4457" s="43">
        <f ca="1">_xll.BInterpol('Base CDI'!$H$4:$H$28,'Base CDI'!$I$4:$I$29,S4457,"Cubic","Extrapolate=Linear","MultiX=Average","Skip=True","Sort=True")</f>
        <v>13.532975376196989</v>
      </c>
    </row>
    <row r="4458" spans="16:21" x14ac:dyDescent="0.25">
      <c r="P4458" s="10">
        <v>40995</v>
      </c>
      <c r="Q4458">
        <v>28.02355</v>
      </c>
      <c r="S4458" s="42">
        <f t="shared" ca="1" si="75"/>
        <v>50478</v>
      </c>
      <c r="T4458" s="43">
        <f ca="1">_xll.BInterpol('Base CDI'!$H$4:$H$28,'Base CDI'!$J$4:$J$29,S4458,"Cubic","Extrapolate=Linear","MultiX=Average","Skip=True","Sort=True")</f>
        <v>13.51319288645691</v>
      </c>
      <c r="U4458" s="43">
        <f ca="1">_xll.BInterpol('Base CDI'!$H$4:$H$28,'Base CDI'!$I$4:$I$29,S4458,"Cubic","Extrapolate=Linear","MultiX=Average","Skip=True","Sort=True")</f>
        <v>13.532982216142269</v>
      </c>
    </row>
    <row r="4459" spans="16:21" x14ac:dyDescent="0.25">
      <c r="P4459" s="10">
        <v>40996</v>
      </c>
      <c r="Q4459">
        <v>28.033629999999999</v>
      </c>
      <c r="S4459" s="42">
        <f t="shared" ca="1" si="75"/>
        <v>50479</v>
      </c>
      <c r="T4459" s="43">
        <f ca="1">_xll.BInterpol('Base CDI'!$H$4:$H$28,'Base CDI'!$J$4:$J$29,S4459,"Cubic","Extrapolate=Linear","MultiX=Average","Skip=True","Sort=True")</f>
        <v>13.513195622435022</v>
      </c>
      <c r="U4459" s="43">
        <f ca="1">_xll.BInterpol('Base CDI'!$H$4:$H$28,'Base CDI'!$I$4:$I$29,S4459,"Cubic","Extrapolate=Linear","MultiX=Average","Skip=True","Sort=True")</f>
        <v>13.532989056087549</v>
      </c>
    </row>
    <row r="4460" spans="16:21" x14ac:dyDescent="0.25">
      <c r="P4460" s="10">
        <v>40997</v>
      </c>
      <c r="Q4460">
        <v>28.043710000000001</v>
      </c>
      <c r="S4460" s="42">
        <f t="shared" ca="1" si="75"/>
        <v>50480</v>
      </c>
      <c r="T4460" s="43">
        <f ca="1">_xll.BInterpol('Base CDI'!$H$4:$H$28,'Base CDI'!$J$4:$J$29,S4460,"Cubic","Extrapolate=Linear","MultiX=Average","Skip=True","Sort=True")</f>
        <v>13.513198358413133</v>
      </c>
      <c r="U4460" s="43">
        <f ca="1">_xll.BInterpol('Base CDI'!$H$4:$H$28,'Base CDI'!$I$4:$I$29,S4460,"Cubic","Extrapolate=Linear","MultiX=Average","Skip=True","Sort=True")</f>
        <v>13.53299589603283</v>
      </c>
    </row>
    <row r="4461" spans="16:21" x14ac:dyDescent="0.25">
      <c r="P4461" s="10">
        <v>40998</v>
      </c>
      <c r="Q4461">
        <v>28.053789999999999</v>
      </c>
      <c r="S4461" s="42">
        <f t="shared" ca="1" si="75"/>
        <v>50481</v>
      </c>
      <c r="T4461" s="43">
        <f ca="1">_xll.BInterpol('Base CDI'!$H$4:$H$28,'Base CDI'!$J$4:$J$29,S4461,"Cubic","Extrapolate=Linear","MultiX=Average","Skip=True","Sort=True")</f>
        <v>13.513201094391246</v>
      </c>
      <c r="U4461" s="43">
        <f ca="1">_xll.BInterpol('Base CDI'!$H$4:$H$28,'Base CDI'!$I$4:$I$29,S4461,"Cubic","Extrapolate=Linear","MultiX=Average","Skip=True","Sort=True")</f>
        <v>13.53300273597811</v>
      </c>
    </row>
    <row r="4462" spans="16:21" x14ac:dyDescent="0.25">
      <c r="P4462" s="10">
        <v>41001</v>
      </c>
      <c r="Q4462">
        <v>28.06392</v>
      </c>
      <c r="S4462" s="42">
        <f t="shared" ca="1" si="75"/>
        <v>50482</v>
      </c>
      <c r="T4462" s="43">
        <f ca="1">_xll.BInterpol('Base CDI'!$H$4:$H$28,'Base CDI'!$J$4:$J$29,S4462,"Cubic","Extrapolate=Linear","MultiX=Average","Skip=True","Sort=True")</f>
        <v>13.513203830369358</v>
      </c>
      <c r="U4462" s="43">
        <f ca="1">_xll.BInterpol('Base CDI'!$H$4:$H$28,'Base CDI'!$I$4:$I$29,S4462,"Cubic","Extrapolate=Linear","MultiX=Average","Skip=True","Sort=True")</f>
        <v>13.533009575923391</v>
      </c>
    </row>
    <row r="4463" spans="16:21" x14ac:dyDescent="0.25">
      <c r="P4463" s="10">
        <v>41002</v>
      </c>
      <c r="Q4463">
        <v>28.07403</v>
      </c>
      <c r="S4463" s="42">
        <f t="shared" ca="1" si="75"/>
        <v>50483</v>
      </c>
      <c r="T4463" s="43">
        <f ca="1">_xll.BInterpol('Base CDI'!$H$4:$H$28,'Base CDI'!$J$4:$J$29,S4463,"Cubic","Extrapolate=Linear","MultiX=Average","Skip=True","Sort=True")</f>
        <v>13.513206566347471</v>
      </c>
      <c r="U4463" s="43">
        <f ca="1">_xll.BInterpol('Base CDI'!$H$4:$H$28,'Base CDI'!$I$4:$I$29,S4463,"Cubic","Extrapolate=Linear","MultiX=Average","Skip=True","Sort=True")</f>
        <v>13.533016415868671</v>
      </c>
    </row>
    <row r="4464" spans="16:21" x14ac:dyDescent="0.25">
      <c r="P4464" s="10">
        <v>41003</v>
      </c>
      <c r="Q4464">
        <v>28.084140000000001</v>
      </c>
      <c r="S4464" s="42">
        <f t="shared" ca="1" si="75"/>
        <v>50484</v>
      </c>
      <c r="T4464" s="43">
        <f ca="1">_xll.BInterpol('Base CDI'!$H$4:$H$28,'Base CDI'!$J$4:$J$29,S4464,"Cubic","Extrapolate=Linear","MultiX=Average","Skip=True","Sort=True")</f>
        <v>13.513209302325583</v>
      </c>
      <c r="U4464" s="43">
        <f ca="1">_xll.BInterpol('Base CDI'!$H$4:$H$28,'Base CDI'!$I$4:$I$29,S4464,"Cubic","Extrapolate=Linear","MultiX=Average","Skip=True","Sort=True")</f>
        <v>13.533023255813951</v>
      </c>
    </row>
    <row r="4465" spans="16:21" x14ac:dyDescent="0.25">
      <c r="P4465" s="10">
        <v>41004</v>
      </c>
      <c r="Q4465">
        <v>28.094290000000001</v>
      </c>
      <c r="S4465" s="42">
        <f t="shared" ca="1" si="75"/>
        <v>50485</v>
      </c>
      <c r="T4465" s="43">
        <f ca="1">_xll.BInterpol('Base CDI'!$H$4:$H$28,'Base CDI'!$J$4:$J$29,S4465,"Cubic","Extrapolate=Linear","MultiX=Average","Skip=True","Sort=True")</f>
        <v>13.513212038303694</v>
      </c>
      <c r="U4465" s="43">
        <f ca="1">_xll.BInterpol('Base CDI'!$H$4:$H$28,'Base CDI'!$I$4:$I$29,S4465,"Cubic","Extrapolate=Linear","MultiX=Average","Skip=True","Sort=True")</f>
        <v>13.533030095759234</v>
      </c>
    </row>
    <row r="4466" spans="16:21" x14ac:dyDescent="0.25">
      <c r="P4466" s="10">
        <v>41008</v>
      </c>
      <c r="Q4466">
        <v>28.104430000000001</v>
      </c>
      <c r="S4466" s="42">
        <f t="shared" ca="1" si="75"/>
        <v>50486</v>
      </c>
      <c r="T4466" s="43">
        <f ca="1">_xll.BInterpol('Base CDI'!$H$4:$H$28,'Base CDI'!$J$4:$J$29,S4466,"Cubic","Extrapolate=Linear","MultiX=Average","Skip=True","Sort=True")</f>
        <v>13.513214774281806</v>
      </c>
      <c r="U4466" s="43">
        <f ca="1">_xll.BInterpol('Base CDI'!$H$4:$H$28,'Base CDI'!$I$4:$I$29,S4466,"Cubic","Extrapolate=Linear","MultiX=Average","Skip=True","Sort=True")</f>
        <v>13.533036935704514</v>
      </c>
    </row>
    <row r="4467" spans="16:21" x14ac:dyDescent="0.25">
      <c r="P4467" s="10">
        <v>41009</v>
      </c>
      <c r="Q4467">
        <v>28.114550000000001</v>
      </c>
      <c r="S4467" s="42">
        <f t="shared" ca="1" si="75"/>
        <v>50487</v>
      </c>
      <c r="T4467" s="43">
        <f ca="1">_xll.BInterpol('Base CDI'!$H$4:$H$28,'Base CDI'!$J$4:$J$29,S4467,"Cubic","Extrapolate=Linear","MultiX=Average","Skip=True","Sort=True")</f>
        <v>13.513217510259919</v>
      </c>
      <c r="U4467" s="43">
        <f ca="1">_xll.BInterpol('Base CDI'!$H$4:$H$28,'Base CDI'!$I$4:$I$29,S4467,"Cubic","Extrapolate=Linear","MultiX=Average","Skip=True","Sort=True")</f>
        <v>13.533043775649794</v>
      </c>
    </row>
    <row r="4468" spans="16:21" x14ac:dyDescent="0.25">
      <c r="P4468" s="10">
        <v>41010</v>
      </c>
      <c r="Q4468">
        <v>28.124700000000001</v>
      </c>
      <c r="S4468" s="42">
        <f t="shared" ca="1" si="75"/>
        <v>50488</v>
      </c>
      <c r="T4468" s="43">
        <f ca="1">_xll.BInterpol('Base CDI'!$H$4:$H$28,'Base CDI'!$J$4:$J$29,S4468,"Cubic","Extrapolate=Linear","MultiX=Average","Skip=True","Sort=True")</f>
        <v>13.513220246238031</v>
      </c>
      <c r="U4468" s="43">
        <f ca="1">_xll.BInterpol('Base CDI'!$H$4:$H$28,'Base CDI'!$I$4:$I$29,S4468,"Cubic","Extrapolate=Linear","MultiX=Average","Skip=True","Sort=True")</f>
        <v>13.533050615595075</v>
      </c>
    </row>
    <row r="4469" spans="16:21" x14ac:dyDescent="0.25">
      <c r="P4469" s="10">
        <v>41011</v>
      </c>
      <c r="Q4469">
        <v>28.134820000000001</v>
      </c>
      <c r="S4469" s="42">
        <f t="shared" ca="1" si="75"/>
        <v>50489</v>
      </c>
      <c r="T4469" s="43">
        <f ca="1">_xll.BInterpol('Base CDI'!$H$4:$H$28,'Base CDI'!$J$4:$J$29,S4469,"Cubic","Extrapolate=Linear","MultiX=Average","Skip=True","Sort=True")</f>
        <v>13.513222982216144</v>
      </c>
      <c r="U4469" s="43">
        <f ca="1">_xll.BInterpol('Base CDI'!$H$4:$H$28,'Base CDI'!$I$4:$I$29,S4469,"Cubic","Extrapolate=Linear","MultiX=Average","Skip=True","Sort=True")</f>
        <v>13.533057455540355</v>
      </c>
    </row>
    <row r="4470" spans="16:21" x14ac:dyDescent="0.25">
      <c r="P4470" s="10">
        <v>41012</v>
      </c>
      <c r="Q4470">
        <v>28.144929999999999</v>
      </c>
      <c r="S4470" s="42">
        <f t="shared" ca="1" si="75"/>
        <v>50490</v>
      </c>
      <c r="T4470" s="43">
        <f ca="1">_xll.BInterpol('Base CDI'!$H$4:$H$28,'Base CDI'!$J$4:$J$29,S4470,"Cubic","Extrapolate=Linear","MultiX=Average","Skip=True","Sort=True")</f>
        <v>13.513225718194255</v>
      </c>
      <c r="U4470" s="43">
        <f ca="1">_xll.BInterpol('Base CDI'!$H$4:$H$28,'Base CDI'!$I$4:$I$29,S4470,"Cubic","Extrapolate=Linear","MultiX=Average","Skip=True","Sort=True")</f>
        <v>13.533064295485635</v>
      </c>
    </row>
    <row r="4471" spans="16:21" x14ac:dyDescent="0.25">
      <c r="P4471" s="10">
        <v>41015</v>
      </c>
      <c r="Q4471">
        <v>28.155049999999999</v>
      </c>
      <c r="S4471" s="42">
        <f t="shared" ca="1" si="75"/>
        <v>50491</v>
      </c>
      <c r="T4471" s="43">
        <f ca="1">_xll.BInterpol('Base CDI'!$H$4:$H$28,'Base CDI'!$J$4:$J$29,S4471,"Cubic","Extrapolate=Linear","MultiX=Average","Skip=True","Sort=True")</f>
        <v>13.513228454172367</v>
      </c>
      <c r="U4471" s="43">
        <f ca="1">_xll.BInterpol('Base CDI'!$H$4:$H$28,'Base CDI'!$I$4:$I$29,S4471,"Cubic","Extrapolate=Linear","MultiX=Average","Skip=True","Sort=True")</f>
        <v>13.533071135430916</v>
      </c>
    </row>
    <row r="4472" spans="16:21" x14ac:dyDescent="0.25">
      <c r="P4472" s="10">
        <v>41016</v>
      </c>
      <c r="Q4472">
        <v>28.16516</v>
      </c>
      <c r="S4472" s="42">
        <f t="shared" ca="1" si="75"/>
        <v>50492</v>
      </c>
      <c r="T4472" s="43">
        <f ca="1">_xll.BInterpol('Base CDI'!$H$4:$H$28,'Base CDI'!$J$4:$J$29,S4472,"Cubic","Extrapolate=Linear","MultiX=Average","Skip=True","Sort=True")</f>
        <v>13.51323119015048</v>
      </c>
      <c r="U4472" s="43">
        <f ca="1">_xll.BInterpol('Base CDI'!$H$4:$H$28,'Base CDI'!$I$4:$I$29,S4472,"Cubic","Extrapolate=Linear","MultiX=Average","Skip=True","Sort=True")</f>
        <v>13.533077975376196</v>
      </c>
    </row>
    <row r="4473" spans="16:21" x14ac:dyDescent="0.25">
      <c r="P4473" s="10">
        <v>41017</v>
      </c>
      <c r="Q4473">
        <v>28.175260000000002</v>
      </c>
      <c r="S4473" s="42">
        <f t="shared" ca="1" si="75"/>
        <v>50493</v>
      </c>
      <c r="T4473" s="43">
        <f ca="1">_xll.BInterpol('Base CDI'!$H$4:$H$28,'Base CDI'!$J$4:$J$29,S4473,"Cubic","Extrapolate=Linear","MultiX=Average","Skip=True","Sort=True")</f>
        <v>13.513233926128592</v>
      </c>
      <c r="U4473" s="43">
        <f ca="1">_xll.BInterpol('Base CDI'!$H$4:$H$28,'Base CDI'!$I$4:$I$29,S4473,"Cubic","Extrapolate=Linear","MultiX=Average","Skip=True","Sort=True")</f>
        <v>13.533084815321477</v>
      </c>
    </row>
    <row r="4474" spans="16:21" x14ac:dyDescent="0.25">
      <c r="P4474" s="10">
        <v>41018</v>
      </c>
      <c r="Q4474">
        <v>28.185379999999999</v>
      </c>
      <c r="S4474" s="42">
        <f t="shared" ca="1" si="75"/>
        <v>50494</v>
      </c>
      <c r="T4474" s="43">
        <f ca="1">_xll.BInterpol('Base CDI'!$H$4:$H$28,'Base CDI'!$J$4:$J$29,S4474,"Cubic","Extrapolate=Linear","MultiX=Average","Skip=True","Sort=True")</f>
        <v>13.513236662106705</v>
      </c>
      <c r="U4474" s="43">
        <f ca="1">_xll.BInterpol('Base CDI'!$H$4:$H$28,'Base CDI'!$I$4:$I$29,S4474,"Cubic","Extrapolate=Linear","MultiX=Average","Skip=True","Sort=True")</f>
        <v>13.533091655266757</v>
      </c>
    </row>
    <row r="4475" spans="16:21" x14ac:dyDescent="0.25">
      <c r="P4475" s="10">
        <v>41019</v>
      </c>
      <c r="Q4475">
        <v>28.19473</v>
      </c>
      <c r="S4475" s="42">
        <f t="shared" ca="1" si="75"/>
        <v>50495</v>
      </c>
      <c r="T4475" s="43">
        <f ca="1">_xll.BInterpol('Base CDI'!$H$4:$H$28,'Base CDI'!$J$4:$J$29,S4475,"Cubic","Extrapolate=Linear","MultiX=Average","Skip=True","Sort=True")</f>
        <v>13.513239398084815</v>
      </c>
      <c r="U4475" s="43">
        <f ca="1">_xll.BInterpol('Base CDI'!$H$4:$H$28,'Base CDI'!$I$4:$I$29,S4475,"Cubic","Extrapolate=Linear","MultiX=Average","Skip=True","Sort=True")</f>
        <v>13.533098495212037</v>
      </c>
    </row>
    <row r="4476" spans="16:21" x14ac:dyDescent="0.25">
      <c r="P4476" s="10">
        <v>41022</v>
      </c>
      <c r="Q4476">
        <v>28.2041</v>
      </c>
      <c r="S4476" s="42">
        <f t="shared" ca="1" si="75"/>
        <v>50496</v>
      </c>
      <c r="T4476" s="43">
        <f ca="1">_xll.BInterpol('Base CDI'!$H$4:$H$28,'Base CDI'!$J$4:$J$29,S4476,"Cubic","Extrapolate=Linear","MultiX=Average","Skip=True","Sort=True")</f>
        <v>13.513242134062928</v>
      </c>
      <c r="U4476" s="43">
        <f ca="1">_xll.BInterpol('Base CDI'!$H$4:$H$28,'Base CDI'!$I$4:$I$29,S4476,"Cubic","Extrapolate=Linear","MultiX=Average","Skip=True","Sort=True")</f>
        <v>13.533105335157318</v>
      </c>
    </row>
    <row r="4477" spans="16:21" x14ac:dyDescent="0.25">
      <c r="P4477" s="10">
        <v>41023</v>
      </c>
      <c r="Q4477">
        <v>28.213509999999999</v>
      </c>
      <c r="S4477" s="42">
        <f t="shared" ca="1" si="75"/>
        <v>50497</v>
      </c>
      <c r="T4477" s="43">
        <f ca="1">_xll.BInterpol('Base CDI'!$H$4:$H$28,'Base CDI'!$J$4:$J$29,S4477,"Cubic","Extrapolate=Linear","MultiX=Average","Skip=True","Sort=True")</f>
        <v>13.51324487004104</v>
      </c>
      <c r="U4477" s="43">
        <f ca="1">_xll.BInterpol('Base CDI'!$H$4:$H$28,'Base CDI'!$I$4:$I$29,S4477,"Cubic","Extrapolate=Linear","MultiX=Average","Skip=True","Sort=True")</f>
        <v>13.533112175102598</v>
      </c>
    </row>
    <row r="4478" spans="16:21" x14ac:dyDescent="0.25">
      <c r="P4478" s="10">
        <v>41024</v>
      </c>
      <c r="Q4478">
        <v>28.22287</v>
      </c>
      <c r="S4478" s="42">
        <f t="shared" ca="1" si="75"/>
        <v>50498</v>
      </c>
      <c r="T4478" s="43">
        <f ca="1">_xll.BInterpol('Base CDI'!$H$4:$H$28,'Base CDI'!$J$4:$J$29,S4478,"Cubic","Extrapolate=Linear","MultiX=Average","Skip=True","Sort=True")</f>
        <v>13.513247606019153</v>
      </c>
      <c r="U4478" s="43">
        <f ca="1">_xll.BInterpol('Base CDI'!$H$4:$H$28,'Base CDI'!$I$4:$I$29,S4478,"Cubic","Extrapolate=Linear","MultiX=Average","Skip=True","Sort=True")</f>
        <v>13.533119015047879</v>
      </c>
    </row>
    <row r="4479" spans="16:21" x14ac:dyDescent="0.25">
      <c r="P4479" s="10">
        <v>41025</v>
      </c>
      <c r="Q4479">
        <v>28.232240000000001</v>
      </c>
      <c r="S4479" s="42">
        <f t="shared" ca="1" si="75"/>
        <v>50499</v>
      </c>
      <c r="T4479" s="43">
        <f ca="1">_xll.BInterpol('Base CDI'!$H$4:$H$28,'Base CDI'!$J$4:$J$29,S4479,"Cubic","Extrapolate=Linear","MultiX=Average","Skip=True","Sort=True")</f>
        <v>13.513250341997265</v>
      </c>
      <c r="U4479" s="43">
        <f ca="1">_xll.BInterpol('Base CDI'!$H$4:$H$28,'Base CDI'!$I$4:$I$29,S4479,"Cubic","Extrapolate=Linear","MultiX=Average","Skip=True","Sort=True")</f>
        <v>13.533125854993159</v>
      </c>
    </row>
    <row r="4480" spans="16:21" x14ac:dyDescent="0.25">
      <c r="P4480" s="10">
        <v>41026</v>
      </c>
      <c r="Q4480">
        <v>28.241599999999998</v>
      </c>
      <c r="S4480" s="42">
        <f t="shared" ca="1" si="75"/>
        <v>50500</v>
      </c>
      <c r="T4480" s="43">
        <f ca="1">_xll.BInterpol('Base CDI'!$H$4:$H$28,'Base CDI'!$J$4:$J$29,S4480,"Cubic","Extrapolate=Linear","MultiX=Average","Skip=True","Sort=True")</f>
        <v>13.513253077975378</v>
      </c>
      <c r="U4480" s="43">
        <f ca="1">_xll.BInterpol('Base CDI'!$H$4:$H$28,'Base CDI'!$I$4:$I$29,S4480,"Cubic","Extrapolate=Linear","MultiX=Average","Skip=True","Sort=True")</f>
        <v>13.533132694938439</v>
      </c>
    </row>
    <row r="4481" spans="16:21" x14ac:dyDescent="0.25">
      <c r="P4481" s="10">
        <v>41029</v>
      </c>
      <c r="Q4481">
        <v>28.250990000000002</v>
      </c>
      <c r="S4481" s="42">
        <f t="shared" ca="1" si="75"/>
        <v>50501</v>
      </c>
      <c r="T4481" s="43">
        <f ca="1">_xll.BInterpol('Base CDI'!$H$4:$H$28,'Base CDI'!$J$4:$J$29,S4481,"Cubic","Extrapolate=Linear","MultiX=Average","Skip=True","Sort=True")</f>
        <v>13.513255813953489</v>
      </c>
      <c r="U4481" s="43">
        <f ca="1">_xll.BInterpol('Base CDI'!$H$4:$H$28,'Base CDI'!$I$4:$I$29,S4481,"Cubic","Extrapolate=Linear","MultiX=Average","Skip=True","Sort=True")</f>
        <v>13.53313953488372</v>
      </c>
    </row>
    <row r="4482" spans="16:21" x14ac:dyDescent="0.25">
      <c r="P4482" s="10">
        <v>41031</v>
      </c>
      <c r="Q4482">
        <v>28.260339999999999</v>
      </c>
      <c r="S4482" s="42">
        <f t="shared" ca="1" si="75"/>
        <v>50502</v>
      </c>
      <c r="T4482" s="43">
        <f ca="1">_xll.BInterpol('Base CDI'!$H$4:$H$28,'Base CDI'!$J$4:$J$29,S4482,"Cubic","Extrapolate=Linear","MultiX=Average","Skip=True","Sort=True")</f>
        <v>13.513258549931601</v>
      </c>
      <c r="U4482" s="43">
        <f ca="1">_xll.BInterpol('Base CDI'!$H$4:$H$28,'Base CDI'!$I$4:$I$29,S4482,"Cubic","Extrapolate=Linear","MultiX=Average","Skip=True","Sort=True")</f>
        <v>13.533146374829</v>
      </c>
    </row>
    <row r="4483" spans="16:21" x14ac:dyDescent="0.25">
      <c r="P4483" s="10">
        <v>41032</v>
      </c>
      <c r="Q4483">
        <v>28.269760000000002</v>
      </c>
      <c r="S4483" s="42">
        <f t="shared" ca="1" si="75"/>
        <v>50503</v>
      </c>
      <c r="T4483" s="43">
        <f ca="1">_xll.BInterpol('Base CDI'!$H$4:$H$28,'Base CDI'!$J$4:$J$29,S4483,"Cubic","Extrapolate=Linear","MultiX=Average","Skip=True","Sort=True")</f>
        <v>13.513261285909714</v>
      </c>
      <c r="U4483" s="43">
        <f ca="1">_xll.BInterpol('Base CDI'!$H$4:$H$28,'Base CDI'!$I$4:$I$29,S4483,"Cubic","Extrapolate=Linear","MultiX=Average","Skip=True","Sort=True")</f>
        <v>13.533153214774281</v>
      </c>
    </row>
    <row r="4484" spans="16:21" x14ac:dyDescent="0.25">
      <c r="P4484" s="10">
        <v>41033</v>
      </c>
      <c r="Q4484">
        <v>28.27918</v>
      </c>
      <c r="S4484" s="42">
        <f t="shared" ca="1" si="75"/>
        <v>50504</v>
      </c>
      <c r="T4484" s="43">
        <f ca="1">_xll.BInterpol('Base CDI'!$H$4:$H$28,'Base CDI'!$J$4:$J$29,S4484,"Cubic","Extrapolate=Linear","MultiX=Average","Skip=True","Sort=True")</f>
        <v>13.513264021887826</v>
      </c>
      <c r="U4484" s="43">
        <f ca="1">_xll.BInterpol('Base CDI'!$H$4:$H$28,'Base CDI'!$I$4:$I$29,S4484,"Cubic","Extrapolate=Linear","MultiX=Average","Skip=True","Sort=True")</f>
        <v>13.533160054719561</v>
      </c>
    </row>
    <row r="4485" spans="16:21" x14ac:dyDescent="0.25">
      <c r="P4485" s="10">
        <v>41036</v>
      </c>
      <c r="Q4485">
        <v>28.288550000000001</v>
      </c>
      <c r="S4485" s="42">
        <f t="shared" ca="1" si="75"/>
        <v>50505</v>
      </c>
      <c r="T4485" s="43">
        <f ca="1">_xll.BInterpol('Base CDI'!$H$4:$H$28,'Base CDI'!$J$4:$J$29,S4485,"Cubic","Extrapolate=Linear","MultiX=Average","Skip=True","Sort=True")</f>
        <v>13.513266757865939</v>
      </c>
      <c r="U4485" s="43">
        <f ca="1">_xll.BInterpol('Base CDI'!$H$4:$H$28,'Base CDI'!$I$4:$I$29,S4485,"Cubic","Extrapolate=Linear","MultiX=Average","Skip=True","Sort=True")</f>
        <v>13.533166894664841</v>
      </c>
    </row>
    <row r="4486" spans="16:21" x14ac:dyDescent="0.25">
      <c r="P4486" s="10">
        <v>41037</v>
      </c>
      <c r="Q4486">
        <v>28.297930000000001</v>
      </c>
      <c r="S4486" s="42">
        <f t="shared" ca="1" si="75"/>
        <v>50506</v>
      </c>
      <c r="T4486" s="43">
        <f ca="1">_xll.BInterpol('Base CDI'!$H$4:$H$28,'Base CDI'!$J$4:$J$29,S4486,"Cubic","Extrapolate=Linear","MultiX=Average","Skip=True","Sort=True")</f>
        <v>13.513269493844049</v>
      </c>
      <c r="U4486" s="43">
        <f ca="1">_xll.BInterpol('Base CDI'!$H$4:$H$28,'Base CDI'!$I$4:$I$29,S4486,"Cubic","Extrapolate=Linear","MultiX=Average","Skip=True","Sort=True")</f>
        <v>13.533173734610122</v>
      </c>
    </row>
    <row r="4487" spans="16:21" x14ac:dyDescent="0.25">
      <c r="P4487" s="10">
        <v>41038</v>
      </c>
      <c r="Q4487">
        <v>28.307289999999998</v>
      </c>
      <c r="S4487" s="42">
        <f t="shared" ca="1" si="75"/>
        <v>50507</v>
      </c>
      <c r="T4487" s="43">
        <f ca="1">_xll.BInterpol('Base CDI'!$H$4:$H$28,'Base CDI'!$J$4:$J$29,S4487,"Cubic","Extrapolate=Linear","MultiX=Average","Skip=True","Sort=True")</f>
        <v>13.513272229822162</v>
      </c>
      <c r="U4487" s="43">
        <f ca="1">_xll.BInterpol('Base CDI'!$H$4:$H$28,'Base CDI'!$I$4:$I$29,S4487,"Cubic","Extrapolate=Linear","MultiX=Average","Skip=True","Sort=True")</f>
        <v>13.533180574555402</v>
      </c>
    </row>
    <row r="4488" spans="16:21" x14ac:dyDescent="0.25">
      <c r="P4488" s="10">
        <v>41039</v>
      </c>
      <c r="Q4488">
        <v>28.316649999999999</v>
      </c>
      <c r="S4488" s="42">
        <f t="shared" ca="1" si="75"/>
        <v>50508</v>
      </c>
      <c r="T4488" s="43">
        <f ca="1">_xll.BInterpol('Base CDI'!$H$4:$H$28,'Base CDI'!$J$4:$J$29,S4488,"Cubic","Extrapolate=Linear","MultiX=Average","Skip=True","Sort=True")</f>
        <v>13.513274965800274</v>
      </c>
      <c r="U4488" s="43">
        <f ca="1">_xll.BInterpol('Base CDI'!$H$4:$H$28,'Base CDI'!$I$4:$I$29,S4488,"Cubic","Extrapolate=Linear","MultiX=Average","Skip=True","Sort=True")</f>
        <v>13.533187414500683</v>
      </c>
    </row>
    <row r="4489" spans="16:21" x14ac:dyDescent="0.25">
      <c r="P4489" s="10">
        <v>41040</v>
      </c>
      <c r="Q4489">
        <v>28.32601</v>
      </c>
      <c r="S4489" s="42">
        <f t="shared" ca="1" si="75"/>
        <v>50509</v>
      </c>
      <c r="T4489" s="43">
        <f ca="1">_xll.BInterpol('Base CDI'!$H$4:$H$28,'Base CDI'!$J$4:$J$29,S4489,"Cubic","Extrapolate=Linear","MultiX=Average","Skip=True","Sort=True")</f>
        <v>13.513277701778387</v>
      </c>
      <c r="U4489" s="43">
        <f ca="1">_xll.BInterpol('Base CDI'!$H$4:$H$28,'Base CDI'!$I$4:$I$29,S4489,"Cubic","Extrapolate=Linear","MultiX=Average","Skip=True","Sort=True")</f>
        <v>13.533194254445963</v>
      </c>
    </row>
    <row r="4490" spans="16:21" x14ac:dyDescent="0.25">
      <c r="P4490" s="10">
        <v>41043</v>
      </c>
      <c r="Q4490">
        <v>28.335360000000001</v>
      </c>
      <c r="S4490" s="42">
        <f t="shared" ca="1" si="75"/>
        <v>50510</v>
      </c>
      <c r="T4490" s="43">
        <f ca="1">_xll.BInterpol('Base CDI'!$H$4:$H$28,'Base CDI'!$J$4:$J$29,S4490,"Cubic","Extrapolate=Linear","MultiX=Average","Skip=True","Sort=True")</f>
        <v>13.513280437756499</v>
      </c>
      <c r="U4490" s="43">
        <f ca="1">_xll.BInterpol('Base CDI'!$H$4:$H$28,'Base CDI'!$I$4:$I$29,S4490,"Cubic","Extrapolate=Linear","MultiX=Average","Skip=True","Sort=True")</f>
        <v>13.533201094391243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6">S4490+1</f>
        <v>50511</v>
      </c>
      <c r="T4491" s="43">
        <f ca="1">_xll.BInterpol('Base CDI'!$H$4:$H$28,'Base CDI'!$J$4:$J$29,S4491,"Cubic","Extrapolate=Linear","MultiX=Average","Skip=True","Sort=True")</f>
        <v>13.51328317373461</v>
      </c>
      <c r="U4491" s="43">
        <f ca="1">_xll.BInterpol('Base CDI'!$H$4:$H$28,'Base CDI'!$I$4:$I$29,S4491,"Cubic","Extrapolate=Linear","MultiX=Average","Skip=True","Sort=True")</f>
        <v>13.533207934336524</v>
      </c>
    </row>
    <row r="4492" spans="16:21" x14ac:dyDescent="0.25">
      <c r="P4492" s="10">
        <v>41045</v>
      </c>
      <c r="Q4492">
        <v>28.35408</v>
      </c>
      <c r="S4492" s="42">
        <f t="shared" ca="1" si="76"/>
        <v>50512</v>
      </c>
      <c r="T4492" s="43">
        <f ca="1">_xll.BInterpol('Base CDI'!$H$4:$H$28,'Base CDI'!$J$4:$J$29,S4492,"Cubic","Extrapolate=Linear","MultiX=Average","Skip=True","Sort=True")</f>
        <v>13.513285909712723</v>
      </c>
      <c r="U4492" s="43">
        <f ca="1">_xll.BInterpol('Base CDI'!$H$4:$H$28,'Base CDI'!$I$4:$I$29,S4492,"Cubic","Extrapolate=Linear","MultiX=Average","Skip=True","Sort=True")</f>
        <v>13.533214774281804</v>
      </c>
    </row>
    <row r="4493" spans="16:21" x14ac:dyDescent="0.25">
      <c r="P4493" s="10">
        <v>41046</v>
      </c>
      <c r="Q4493">
        <v>28.363499999999998</v>
      </c>
      <c r="S4493" s="42">
        <f t="shared" ca="1" si="76"/>
        <v>50513</v>
      </c>
      <c r="T4493" s="43">
        <f ca="1">_xll.BInterpol('Base CDI'!$H$4:$H$28,'Base CDI'!$J$4:$J$29,S4493,"Cubic","Extrapolate=Linear","MultiX=Average","Skip=True","Sort=True")</f>
        <v>13.513288645690835</v>
      </c>
      <c r="U4493" s="43">
        <f ca="1">_xll.BInterpol('Base CDI'!$H$4:$H$28,'Base CDI'!$I$4:$I$29,S4493,"Cubic","Extrapolate=Linear","MultiX=Average","Skip=True","Sort=True")</f>
        <v>13.533221614227084</v>
      </c>
    </row>
    <row r="4494" spans="16:21" x14ac:dyDescent="0.25">
      <c r="P4494" s="10">
        <v>41047</v>
      </c>
      <c r="Q4494">
        <v>28.37293</v>
      </c>
      <c r="S4494" s="42">
        <f t="shared" ca="1" si="76"/>
        <v>50514</v>
      </c>
      <c r="T4494" s="43">
        <f ca="1">_xll.BInterpol('Base CDI'!$H$4:$H$28,'Base CDI'!$J$4:$J$29,S4494,"Cubic","Extrapolate=Linear","MultiX=Average","Skip=True","Sort=True")</f>
        <v>13.513291381668948</v>
      </c>
      <c r="U4494" s="43">
        <f ca="1">_xll.BInterpol('Base CDI'!$H$4:$H$28,'Base CDI'!$I$4:$I$29,S4494,"Cubic","Extrapolate=Linear","MultiX=Average","Skip=True","Sort=True")</f>
        <v>13.533228454172365</v>
      </c>
    </row>
    <row r="4495" spans="16:21" x14ac:dyDescent="0.25">
      <c r="P4495" s="10">
        <v>41050</v>
      </c>
      <c r="Q4495">
        <v>28.382390000000001</v>
      </c>
      <c r="S4495" s="42">
        <f t="shared" ca="1" si="76"/>
        <v>50515</v>
      </c>
      <c r="T4495" s="43">
        <f ca="1">_xll.BInterpol('Base CDI'!$H$4:$H$28,'Base CDI'!$J$4:$J$29,S4495,"Cubic","Extrapolate=Linear","MultiX=Average","Skip=True","Sort=True")</f>
        <v>13.51329411764706</v>
      </c>
      <c r="U4495" s="43">
        <f ca="1">_xll.BInterpol('Base CDI'!$H$4:$H$28,'Base CDI'!$I$4:$I$29,S4495,"Cubic","Extrapolate=Linear","MultiX=Average","Skip=True","Sort=True")</f>
        <v>13.533235294117645</v>
      </c>
    </row>
    <row r="4496" spans="16:21" x14ac:dyDescent="0.25">
      <c r="P4496" s="10">
        <v>41051</v>
      </c>
      <c r="Q4496">
        <v>28.39181</v>
      </c>
      <c r="S4496" s="42">
        <f t="shared" ca="1" si="76"/>
        <v>50516</v>
      </c>
      <c r="T4496" s="43">
        <f ca="1">_xll.BInterpol('Base CDI'!$H$4:$H$28,'Base CDI'!$J$4:$J$29,S4496,"Cubic","Extrapolate=Linear","MultiX=Average","Skip=True","Sort=True")</f>
        <v>13.513296853625173</v>
      </c>
      <c r="U4496" s="43">
        <f ca="1">_xll.BInterpol('Base CDI'!$H$4:$H$28,'Base CDI'!$I$4:$I$29,S4496,"Cubic","Extrapolate=Linear","MultiX=Average","Skip=True","Sort=True")</f>
        <v>13.533242134062926</v>
      </c>
    </row>
    <row r="4497" spans="16:21" x14ac:dyDescent="0.25">
      <c r="P4497" s="10">
        <v>41052</v>
      </c>
      <c r="Q4497">
        <v>28.401289999999999</v>
      </c>
      <c r="S4497" s="42">
        <f t="shared" ca="1" si="76"/>
        <v>50517</v>
      </c>
      <c r="T4497" s="43">
        <f ca="1">_xll.BInterpol('Base CDI'!$H$4:$H$28,'Base CDI'!$J$4:$J$29,S4497,"Cubic","Extrapolate=Linear","MultiX=Average","Skip=True","Sort=True")</f>
        <v>13.513299589603283</v>
      </c>
      <c r="U4497" s="43">
        <f ca="1">_xll.BInterpol('Base CDI'!$H$4:$H$28,'Base CDI'!$I$4:$I$29,S4497,"Cubic","Extrapolate=Linear","MultiX=Average","Skip=True","Sort=True")</f>
        <v>13.533248974008206</v>
      </c>
    </row>
    <row r="4498" spans="16:21" x14ac:dyDescent="0.25">
      <c r="P4498" s="10">
        <v>41053</v>
      </c>
      <c r="Q4498">
        <v>28.410769999999999</v>
      </c>
      <c r="S4498" s="42">
        <f t="shared" ca="1" si="76"/>
        <v>50518</v>
      </c>
      <c r="T4498" s="43">
        <f ca="1">_xll.BInterpol('Base CDI'!$H$4:$H$28,'Base CDI'!$J$4:$J$29,S4498,"Cubic","Extrapolate=Linear","MultiX=Average","Skip=True","Sort=True")</f>
        <v>13.513302325581396</v>
      </c>
      <c r="U4498" s="43">
        <f ca="1">_xll.BInterpol('Base CDI'!$H$4:$H$28,'Base CDI'!$I$4:$I$29,S4498,"Cubic","Extrapolate=Linear","MultiX=Average","Skip=True","Sort=True")</f>
        <v>13.533255813953486</v>
      </c>
    </row>
    <row r="4499" spans="16:21" x14ac:dyDescent="0.25">
      <c r="P4499" s="10">
        <v>41054</v>
      </c>
      <c r="Q4499">
        <v>28.420259999999999</v>
      </c>
      <c r="S4499" s="42">
        <f t="shared" ca="1" si="76"/>
        <v>50519</v>
      </c>
      <c r="T4499" s="43">
        <f ca="1">_xll.BInterpol('Base CDI'!$H$4:$H$28,'Base CDI'!$J$4:$J$29,S4499,"Cubic","Extrapolate=Linear","MultiX=Average","Skip=True","Sort=True")</f>
        <v>13.513305061559509</v>
      </c>
      <c r="U4499" s="43">
        <f ca="1">_xll.BInterpol('Base CDI'!$H$4:$H$28,'Base CDI'!$I$4:$I$29,S4499,"Cubic","Extrapolate=Linear","MultiX=Average","Skip=True","Sort=True")</f>
        <v>13.533262653898767</v>
      </c>
    </row>
    <row r="4500" spans="16:21" x14ac:dyDescent="0.25">
      <c r="P4500" s="10">
        <v>41057</v>
      </c>
      <c r="Q4500">
        <v>28.429770000000001</v>
      </c>
      <c r="S4500" s="42">
        <f t="shared" ca="1" si="76"/>
        <v>50520</v>
      </c>
      <c r="T4500" s="43">
        <f ca="1">_xll.BInterpol('Base CDI'!$H$4:$H$28,'Base CDI'!$J$4:$J$29,S4500,"Cubic","Extrapolate=Linear","MultiX=Average","Skip=True","Sort=True")</f>
        <v>13.513307797537621</v>
      </c>
      <c r="U4500" s="43">
        <f ca="1">_xll.BInterpol('Base CDI'!$H$4:$H$28,'Base CDI'!$I$4:$I$29,S4500,"Cubic","Extrapolate=Linear","MultiX=Average","Skip=True","Sort=True")</f>
        <v>13.533269493844047</v>
      </c>
    </row>
    <row r="4501" spans="16:21" x14ac:dyDescent="0.25">
      <c r="P4501" s="10">
        <v>41058</v>
      </c>
      <c r="Q4501">
        <v>28.439260000000001</v>
      </c>
      <c r="S4501" s="42">
        <f t="shared" ca="1" si="76"/>
        <v>50521</v>
      </c>
      <c r="T4501" s="43">
        <f ca="1">_xll.BInterpol('Base CDI'!$H$4:$H$28,'Base CDI'!$J$4:$J$29,S4501,"Cubic","Extrapolate=Linear","MultiX=Average","Skip=True","Sort=True")</f>
        <v>13.513310533515734</v>
      </c>
      <c r="U4501" s="43">
        <f ca="1">_xll.BInterpol('Base CDI'!$H$4:$H$28,'Base CDI'!$I$4:$I$29,S4501,"Cubic","Extrapolate=Linear","MultiX=Average","Skip=True","Sort=True")</f>
        <v>13.533276333789328</v>
      </c>
    </row>
    <row r="4502" spans="16:21" x14ac:dyDescent="0.25">
      <c r="P4502" s="10">
        <v>41059</v>
      </c>
      <c r="Q4502">
        <v>28.44877</v>
      </c>
      <c r="S4502" s="42">
        <f t="shared" ca="1" si="76"/>
        <v>50522</v>
      </c>
      <c r="T4502" s="43">
        <f ca="1">_xll.BInterpol('Base CDI'!$H$4:$H$28,'Base CDI'!$J$4:$J$29,S4502,"Cubic","Extrapolate=Linear","MultiX=Average","Skip=True","Sort=True")</f>
        <v>13.513313269493844</v>
      </c>
      <c r="U4502" s="43">
        <f ca="1">_xll.BInterpol('Base CDI'!$H$4:$H$28,'Base CDI'!$I$4:$I$29,S4502,"Cubic","Extrapolate=Linear","MultiX=Average","Skip=True","Sort=True")</f>
        <v>13.533283173734608</v>
      </c>
    </row>
    <row r="4503" spans="16:21" x14ac:dyDescent="0.25">
      <c r="P4503" s="10">
        <v>41060</v>
      </c>
      <c r="Q4503">
        <v>28.458310000000001</v>
      </c>
      <c r="S4503" s="42">
        <f t="shared" ca="1" si="76"/>
        <v>50523</v>
      </c>
      <c r="T4503" s="43">
        <f ca="1">_xll.BInterpol('Base CDI'!$H$4:$H$28,'Base CDI'!$J$4:$J$29,S4503,"Cubic","Extrapolate=Linear","MultiX=Average","Skip=True","Sort=True")</f>
        <v>13.513316005471957</v>
      </c>
      <c r="U4503" s="43">
        <f ca="1">_xll.BInterpol('Base CDI'!$H$4:$H$28,'Base CDI'!$I$4:$I$29,S4503,"Cubic","Extrapolate=Linear","MultiX=Average","Skip=True","Sort=True")</f>
        <v>13.53329001367989</v>
      </c>
    </row>
    <row r="4504" spans="16:21" x14ac:dyDescent="0.25">
      <c r="P4504" s="10">
        <v>41061</v>
      </c>
      <c r="Q4504">
        <v>28.46734</v>
      </c>
      <c r="S4504" s="42">
        <f t="shared" ca="1" si="76"/>
        <v>50524</v>
      </c>
      <c r="T4504" s="43">
        <f ca="1">_xll.BInterpol('Base CDI'!$H$4:$H$28,'Base CDI'!$J$4:$J$29,S4504,"Cubic","Extrapolate=Linear","MultiX=Average","Skip=True","Sort=True")</f>
        <v>13.513318741450069</v>
      </c>
      <c r="U4504" s="43">
        <f ca="1">_xll.BInterpol('Base CDI'!$H$4:$H$28,'Base CDI'!$I$4:$I$29,S4504,"Cubic","Extrapolate=Linear","MultiX=Average","Skip=True","Sort=True")</f>
        <v>13.533296853625171</v>
      </c>
    </row>
    <row r="4505" spans="16:21" x14ac:dyDescent="0.25">
      <c r="P4505" s="10">
        <v>41064</v>
      </c>
      <c r="Q4505">
        <v>28.476389999999999</v>
      </c>
      <c r="S4505" s="42">
        <f t="shared" ca="1" si="76"/>
        <v>50525</v>
      </c>
      <c r="T4505" s="43">
        <f ca="1">_xll.BInterpol('Base CDI'!$H$4:$H$28,'Base CDI'!$J$4:$J$29,S4505,"Cubic","Extrapolate=Linear","MultiX=Average","Skip=True","Sort=True")</f>
        <v>13.513321477428182</v>
      </c>
      <c r="U4505" s="43">
        <f ca="1">_xll.BInterpol('Base CDI'!$H$4:$H$28,'Base CDI'!$I$4:$I$29,S4505,"Cubic","Extrapolate=Linear","MultiX=Average","Skip=True","Sort=True")</f>
        <v>13.533303693570451</v>
      </c>
    </row>
    <row r="4506" spans="16:21" x14ac:dyDescent="0.25">
      <c r="P4506" s="10">
        <v>41065</v>
      </c>
      <c r="Q4506">
        <v>28.48546</v>
      </c>
      <c r="S4506" s="42">
        <f t="shared" ca="1" si="76"/>
        <v>50526</v>
      </c>
      <c r="T4506" s="43">
        <f ca="1">_xll.BInterpol('Base CDI'!$H$4:$H$28,'Base CDI'!$J$4:$J$29,S4506,"Cubic","Extrapolate=Linear","MultiX=Average","Skip=True","Sort=True")</f>
        <v>13.513324213406294</v>
      </c>
      <c r="U4506" s="43">
        <f ca="1">_xll.BInterpol('Base CDI'!$H$4:$H$28,'Base CDI'!$I$4:$I$29,S4506,"Cubic","Extrapolate=Linear","MultiX=Average","Skip=True","Sort=True")</f>
        <v>13.533310533515731</v>
      </c>
    </row>
    <row r="4507" spans="16:21" x14ac:dyDescent="0.25">
      <c r="P4507" s="10">
        <v>41066</v>
      </c>
      <c r="Q4507">
        <v>28.494530000000001</v>
      </c>
      <c r="S4507" s="42">
        <f t="shared" ca="1" si="76"/>
        <v>50527</v>
      </c>
      <c r="T4507" s="43">
        <f ca="1">_xll.BInterpol('Base CDI'!$H$4:$H$28,'Base CDI'!$J$4:$J$29,S4507,"Cubic","Extrapolate=Linear","MultiX=Average","Skip=True","Sort=True")</f>
        <v>13.513326949384405</v>
      </c>
      <c r="U4507" s="43">
        <f ca="1">_xll.BInterpol('Base CDI'!$H$4:$H$28,'Base CDI'!$I$4:$I$29,S4507,"Cubic","Extrapolate=Linear","MultiX=Average","Skip=True","Sort=True")</f>
        <v>13.533317373461012</v>
      </c>
    </row>
    <row r="4508" spans="16:21" x14ac:dyDescent="0.25">
      <c r="P4508" s="10">
        <v>41068</v>
      </c>
      <c r="Q4508">
        <v>28.50357</v>
      </c>
      <c r="S4508" s="42">
        <f t="shared" ca="1" si="76"/>
        <v>50528</v>
      </c>
      <c r="T4508" s="43">
        <f ca="1">_xll.BInterpol('Base CDI'!$H$4:$H$28,'Base CDI'!$J$4:$J$29,S4508,"Cubic","Extrapolate=Linear","MultiX=Average","Skip=True","Sort=True")</f>
        <v>13.513329685362518</v>
      </c>
      <c r="U4508" s="43">
        <f ca="1">_xll.BInterpol('Base CDI'!$H$4:$H$28,'Base CDI'!$I$4:$I$29,S4508,"Cubic","Extrapolate=Linear","MultiX=Average","Skip=True","Sort=True")</f>
        <v>13.533324213406292</v>
      </c>
    </row>
    <row r="4509" spans="16:21" x14ac:dyDescent="0.25">
      <c r="P4509" s="10">
        <v>41071</v>
      </c>
      <c r="Q4509">
        <v>28.51266</v>
      </c>
      <c r="S4509" s="42">
        <f t="shared" ca="1" si="76"/>
        <v>50529</v>
      </c>
      <c r="T4509" s="43">
        <f ca="1">_xll.BInterpol('Base CDI'!$H$4:$H$28,'Base CDI'!$J$4:$J$29,S4509,"Cubic","Extrapolate=Linear","MultiX=Average","Skip=True","Sort=True")</f>
        <v>13.51333242134063</v>
      </c>
      <c r="U4509" s="43">
        <f ca="1">_xll.BInterpol('Base CDI'!$H$4:$H$28,'Base CDI'!$I$4:$I$29,S4509,"Cubic","Extrapolate=Linear","MultiX=Average","Skip=True","Sort=True")</f>
        <v>13.533331053351572</v>
      </c>
    </row>
    <row r="4510" spans="16:21" x14ac:dyDescent="0.25">
      <c r="P4510" s="10">
        <v>41072</v>
      </c>
      <c r="Q4510">
        <v>28.521699999999999</v>
      </c>
      <c r="S4510" s="42">
        <f t="shared" ca="1" si="76"/>
        <v>50530</v>
      </c>
      <c r="T4510" s="43">
        <f ca="1">_xll.BInterpol('Base CDI'!$H$4:$H$28,'Base CDI'!$J$4:$J$29,S4510,"Cubic","Extrapolate=Linear","MultiX=Average","Skip=True","Sort=True")</f>
        <v>13.513335157318743</v>
      </c>
      <c r="U4510" s="43">
        <f ca="1">_xll.BInterpol('Base CDI'!$H$4:$H$28,'Base CDI'!$I$4:$I$29,S4510,"Cubic","Extrapolate=Linear","MultiX=Average","Skip=True","Sort=True")</f>
        <v>13.533337893296853</v>
      </c>
    </row>
    <row r="4511" spans="16:21" x14ac:dyDescent="0.25">
      <c r="P4511" s="10">
        <v>41073</v>
      </c>
      <c r="Q4511">
        <v>28.53077</v>
      </c>
      <c r="S4511" s="42">
        <f t="shared" ca="1" si="76"/>
        <v>50531</v>
      </c>
      <c r="T4511" s="43">
        <f ca="1">_xll.BInterpol('Base CDI'!$H$4:$H$28,'Base CDI'!$J$4:$J$29,S4511,"Cubic","Extrapolate=Linear","MultiX=Average","Skip=True","Sort=True")</f>
        <v>13.513337893296855</v>
      </c>
      <c r="U4511" s="43">
        <f ca="1">_xll.BInterpol('Base CDI'!$H$4:$H$28,'Base CDI'!$I$4:$I$29,S4511,"Cubic","Extrapolate=Linear","MultiX=Average","Skip=True","Sort=True")</f>
        <v>13.533344733242133</v>
      </c>
    </row>
    <row r="4512" spans="16:21" x14ac:dyDescent="0.25">
      <c r="P4512" s="10">
        <v>41074</v>
      </c>
      <c r="Q4512">
        <v>28.539850000000001</v>
      </c>
      <c r="S4512" s="42">
        <f t="shared" ca="1" si="76"/>
        <v>50532</v>
      </c>
      <c r="T4512" s="43">
        <f ca="1">_xll.BInterpol('Base CDI'!$H$4:$H$28,'Base CDI'!$J$4:$J$29,S4512,"Cubic","Extrapolate=Linear","MultiX=Average","Skip=True","Sort=True")</f>
        <v>13.513340629274966</v>
      </c>
      <c r="U4512" s="43">
        <f ca="1">_xll.BInterpol('Base CDI'!$H$4:$H$28,'Base CDI'!$I$4:$I$29,S4512,"Cubic","Extrapolate=Linear","MultiX=Average","Skip=True","Sort=True")</f>
        <v>13.533351573187414</v>
      </c>
    </row>
    <row r="4513" spans="16:21" x14ac:dyDescent="0.25">
      <c r="P4513" s="10">
        <v>41075</v>
      </c>
      <c r="Q4513">
        <v>28.548919999999999</v>
      </c>
      <c r="S4513" s="42">
        <f t="shared" ca="1" si="76"/>
        <v>50533</v>
      </c>
      <c r="T4513" s="43">
        <f ca="1">_xll.BInterpol('Base CDI'!$H$4:$H$28,'Base CDI'!$J$4:$J$29,S4513,"Cubic","Extrapolate=Linear","MultiX=Average","Skip=True","Sort=True")</f>
        <v>13.513343365253078</v>
      </c>
      <c r="U4513" s="43">
        <f ca="1">_xll.BInterpol('Base CDI'!$H$4:$H$28,'Base CDI'!$I$4:$I$29,S4513,"Cubic","Extrapolate=Linear","MultiX=Average","Skip=True","Sort=True")</f>
        <v>13.533358413132694</v>
      </c>
    </row>
    <row r="4514" spans="16:21" x14ac:dyDescent="0.25">
      <c r="P4514" s="10">
        <v>41078</v>
      </c>
      <c r="Q4514">
        <v>28.557980000000001</v>
      </c>
      <c r="S4514" s="42">
        <f t="shared" ca="1" si="76"/>
        <v>50534</v>
      </c>
      <c r="T4514" s="43">
        <f ca="1">_xll.BInterpol('Base CDI'!$H$4:$H$28,'Base CDI'!$J$4:$J$29,S4514,"Cubic","Extrapolate=Linear","MultiX=Average","Skip=True","Sort=True")</f>
        <v>13.513346101231191</v>
      </c>
      <c r="U4514" s="43">
        <f ca="1">_xll.BInterpol('Base CDI'!$H$4:$H$28,'Base CDI'!$I$4:$I$29,S4514,"Cubic","Extrapolate=Linear","MultiX=Average","Skip=True","Sort=True")</f>
        <v>13.533365253077974</v>
      </c>
    </row>
    <row r="4515" spans="16:21" x14ac:dyDescent="0.25">
      <c r="P4515" s="10">
        <v>41079</v>
      </c>
      <c r="Q4515">
        <v>28.567070000000001</v>
      </c>
      <c r="S4515" s="42">
        <f t="shared" ca="1" si="76"/>
        <v>50535</v>
      </c>
      <c r="T4515" s="43">
        <f ca="1">_xll.BInterpol('Base CDI'!$H$4:$H$28,'Base CDI'!$J$4:$J$29,S4515,"Cubic","Extrapolate=Linear","MultiX=Average","Skip=True","Sort=True")</f>
        <v>13.513348837209303</v>
      </c>
      <c r="U4515" s="43">
        <f ca="1">_xll.BInterpol('Base CDI'!$H$4:$H$28,'Base CDI'!$I$4:$I$29,S4515,"Cubic","Extrapolate=Linear","MultiX=Average","Skip=True","Sort=True")</f>
        <v>13.533372093023255</v>
      </c>
    </row>
    <row r="4516" spans="16:21" x14ac:dyDescent="0.25">
      <c r="P4516" s="10">
        <v>41080</v>
      </c>
      <c r="Q4516">
        <v>28.576129999999999</v>
      </c>
      <c r="S4516" s="42">
        <f t="shared" ca="1" si="76"/>
        <v>50536</v>
      </c>
      <c r="T4516" s="43">
        <f ca="1">_xll.BInterpol('Base CDI'!$H$4:$H$28,'Base CDI'!$J$4:$J$29,S4516,"Cubic","Extrapolate=Linear","MultiX=Average","Skip=True","Sort=True")</f>
        <v>13.513351573187416</v>
      </c>
      <c r="U4516" s="43">
        <f ca="1">_xll.BInterpol('Base CDI'!$H$4:$H$28,'Base CDI'!$I$4:$I$29,S4516,"Cubic","Extrapolate=Linear","MultiX=Average","Skip=True","Sort=True")</f>
        <v>13.533378932968535</v>
      </c>
    </row>
    <row r="4517" spans="16:21" x14ac:dyDescent="0.25">
      <c r="P4517" s="10">
        <v>41081</v>
      </c>
      <c r="Q4517">
        <v>28.585239999999999</v>
      </c>
      <c r="S4517" s="42">
        <f t="shared" ca="1" si="76"/>
        <v>50537</v>
      </c>
      <c r="T4517" s="43">
        <f ca="1">_xll.BInterpol('Base CDI'!$H$4:$H$28,'Base CDI'!$J$4:$J$29,S4517,"Cubic","Extrapolate=Linear","MultiX=Average","Skip=True","Sort=True")</f>
        <v>13.513354309165528</v>
      </c>
      <c r="U4517" s="43">
        <f ca="1">_xll.BInterpol('Base CDI'!$H$4:$H$28,'Base CDI'!$I$4:$I$29,S4517,"Cubic","Extrapolate=Linear","MultiX=Average","Skip=True","Sort=True")</f>
        <v>13.533385772913816</v>
      </c>
    </row>
    <row r="4518" spans="16:21" x14ac:dyDescent="0.25">
      <c r="P4518" s="10">
        <v>41082</v>
      </c>
      <c r="Q4518">
        <v>28.594370000000001</v>
      </c>
      <c r="S4518" s="42">
        <f t="shared" ca="1" si="76"/>
        <v>50538</v>
      </c>
      <c r="T4518" s="43">
        <f ca="1">_xll.BInterpol('Base CDI'!$H$4:$H$28,'Base CDI'!$J$4:$J$29,S4518,"Cubic","Extrapolate=Linear","MultiX=Average","Skip=True","Sort=True")</f>
        <v>13.513357045143639</v>
      </c>
      <c r="U4518" s="43">
        <f ca="1">_xll.BInterpol('Base CDI'!$H$4:$H$28,'Base CDI'!$I$4:$I$29,S4518,"Cubic","Extrapolate=Linear","MultiX=Average","Skip=True","Sort=True")</f>
        <v>13.533392612859096</v>
      </c>
    </row>
    <row r="4519" spans="16:21" x14ac:dyDescent="0.25">
      <c r="P4519" s="10">
        <v>41085</v>
      </c>
      <c r="Q4519">
        <v>28.603490000000001</v>
      </c>
      <c r="S4519" s="42">
        <f t="shared" ca="1" si="76"/>
        <v>50539</v>
      </c>
      <c r="T4519" s="43">
        <f ca="1">_xll.BInterpol('Base CDI'!$H$4:$H$28,'Base CDI'!$J$4:$J$29,S4519,"Cubic","Extrapolate=Linear","MultiX=Average","Skip=True","Sort=True")</f>
        <v>13.513359781121752</v>
      </c>
      <c r="U4519" s="43">
        <f ca="1">_xll.BInterpol('Base CDI'!$H$4:$H$28,'Base CDI'!$I$4:$I$29,S4519,"Cubic","Extrapolate=Linear","MultiX=Average","Skip=True","Sort=True")</f>
        <v>13.533399452804376</v>
      </c>
    </row>
    <row r="4520" spans="16:21" x14ac:dyDescent="0.25">
      <c r="P4520" s="10">
        <v>41086</v>
      </c>
      <c r="Q4520">
        <v>28.61262</v>
      </c>
      <c r="S4520" s="42">
        <f t="shared" ca="1" si="76"/>
        <v>50540</v>
      </c>
      <c r="T4520" s="43">
        <f ca="1">_xll.BInterpol('Base CDI'!$H$4:$H$28,'Base CDI'!$J$4:$J$29,S4520,"Cubic","Extrapolate=Linear","MultiX=Average","Skip=True","Sort=True")</f>
        <v>13.513362517099864</v>
      </c>
      <c r="U4520" s="43">
        <f ca="1">_xll.BInterpol('Base CDI'!$H$4:$H$28,'Base CDI'!$I$4:$I$29,S4520,"Cubic","Extrapolate=Linear","MultiX=Average","Skip=True","Sort=True")</f>
        <v>13.533406292749657</v>
      </c>
    </row>
    <row r="4521" spans="16:21" x14ac:dyDescent="0.25">
      <c r="P4521" s="10">
        <v>41087</v>
      </c>
      <c r="Q4521">
        <v>28.621729999999999</v>
      </c>
      <c r="S4521" s="42">
        <f t="shared" ca="1" si="76"/>
        <v>50541</v>
      </c>
      <c r="T4521" s="43">
        <f ca="1">_xll.BInterpol('Base CDI'!$H$4:$H$28,'Base CDI'!$J$4:$J$29,S4521,"Cubic","Extrapolate=Linear","MultiX=Average","Skip=True","Sort=True")</f>
        <v>13.513365253077977</v>
      </c>
      <c r="U4521" s="43">
        <f ca="1">_xll.BInterpol('Base CDI'!$H$4:$H$28,'Base CDI'!$I$4:$I$29,S4521,"Cubic","Extrapolate=Linear","MultiX=Average","Skip=True","Sort=True")</f>
        <v>13.533413132694937</v>
      </c>
    </row>
    <row r="4522" spans="16:21" x14ac:dyDescent="0.25">
      <c r="P4522" s="10">
        <v>41088</v>
      </c>
      <c r="Q4522">
        <v>28.630859999999998</v>
      </c>
      <c r="S4522" s="42">
        <f t="shared" ca="1" si="76"/>
        <v>50542</v>
      </c>
      <c r="T4522" s="43">
        <f ca="1">_xll.BInterpol('Base CDI'!$H$4:$H$28,'Base CDI'!$J$4:$J$29,S4522,"Cubic","Extrapolate=Linear","MultiX=Average","Skip=True","Sort=True")</f>
        <v>13.513367989056089</v>
      </c>
      <c r="U4522" s="43">
        <f ca="1">_xll.BInterpol('Base CDI'!$H$4:$H$28,'Base CDI'!$I$4:$I$29,S4522,"Cubic","Extrapolate=Linear","MultiX=Average","Skip=True","Sort=True")</f>
        <v>13.533419972640218</v>
      </c>
    </row>
    <row r="4523" spans="16:21" x14ac:dyDescent="0.25">
      <c r="P4523" s="10">
        <v>41089</v>
      </c>
      <c r="Q4523">
        <v>28.639980000000001</v>
      </c>
      <c r="S4523" s="42">
        <f t="shared" ca="1" si="76"/>
        <v>50543</v>
      </c>
      <c r="T4523" s="43">
        <f ca="1">_xll.BInterpol('Base CDI'!$H$4:$H$28,'Base CDI'!$J$4:$J$29,S4523,"Cubic","Extrapolate=Linear","MultiX=Average","Skip=True","Sort=True")</f>
        <v>13.5133707250342</v>
      </c>
      <c r="U4523" s="43">
        <f ca="1">_xll.BInterpol('Base CDI'!$H$4:$H$28,'Base CDI'!$I$4:$I$29,S4523,"Cubic","Extrapolate=Linear","MultiX=Average","Skip=True","Sort=True")</f>
        <v>13.533426812585498</v>
      </c>
    </row>
    <row r="4524" spans="16:21" x14ac:dyDescent="0.25">
      <c r="P4524" s="10">
        <v>41092</v>
      </c>
      <c r="Q4524">
        <v>28.64913</v>
      </c>
      <c r="S4524" s="42">
        <f t="shared" ca="1" si="76"/>
        <v>50544</v>
      </c>
      <c r="T4524" s="43">
        <f ca="1">_xll.BInterpol('Base CDI'!$H$4:$H$28,'Base CDI'!$J$4:$J$29,S4524,"Cubic","Extrapolate=Linear","MultiX=Average","Skip=True","Sort=True")</f>
        <v>13.513373461012312</v>
      </c>
      <c r="U4524" s="43">
        <f ca="1">_xll.BInterpol('Base CDI'!$H$4:$H$28,'Base CDI'!$I$4:$I$29,S4524,"Cubic","Extrapolate=Linear","MultiX=Average","Skip=True","Sort=True")</f>
        <v>13.533433652530778</v>
      </c>
    </row>
    <row r="4525" spans="16:21" x14ac:dyDescent="0.25">
      <c r="P4525" s="10">
        <v>41093</v>
      </c>
      <c r="Q4525">
        <v>28.658259999999999</v>
      </c>
      <c r="S4525" s="42">
        <f t="shared" ca="1" si="76"/>
        <v>50545</v>
      </c>
      <c r="T4525" s="43">
        <f ca="1">_xll.BInterpol('Base CDI'!$H$4:$H$28,'Base CDI'!$J$4:$J$29,S4525,"Cubic","Extrapolate=Linear","MultiX=Average","Skip=True","Sort=True")</f>
        <v>13.513376196990425</v>
      </c>
      <c r="U4525" s="43">
        <f ca="1">_xll.BInterpol('Base CDI'!$H$4:$H$28,'Base CDI'!$I$4:$I$29,S4525,"Cubic","Extrapolate=Linear","MultiX=Average","Skip=True","Sort=True")</f>
        <v>13.533440492476059</v>
      </c>
    </row>
    <row r="4526" spans="16:21" x14ac:dyDescent="0.25">
      <c r="P4526" s="10">
        <v>41094</v>
      </c>
      <c r="Q4526">
        <v>28.667390000000001</v>
      </c>
      <c r="S4526" s="42">
        <f t="shared" ca="1" si="76"/>
        <v>50546</v>
      </c>
      <c r="T4526" s="43">
        <f ca="1">_xll.BInterpol('Base CDI'!$H$4:$H$28,'Base CDI'!$J$4:$J$29,S4526,"Cubic","Extrapolate=Linear","MultiX=Average","Skip=True","Sort=True")</f>
        <v>13.513378932968537</v>
      </c>
      <c r="U4526" s="43">
        <f ca="1">_xll.BInterpol('Base CDI'!$H$4:$H$28,'Base CDI'!$I$4:$I$29,S4526,"Cubic","Extrapolate=Linear","MultiX=Average","Skip=True","Sort=True")</f>
        <v>13.533447332421339</v>
      </c>
    </row>
    <row r="4527" spans="16:21" x14ac:dyDescent="0.25">
      <c r="P4527" s="10">
        <v>41095</v>
      </c>
      <c r="Q4527">
        <v>28.676539999999999</v>
      </c>
      <c r="S4527" s="42">
        <f t="shared" ca="1" si="76"/>
        <v>50547</v>
      </c>
      <c r="T4527" s="43">
        <f ca="1">_xll.BInterpol('Base CDI'!$H$4:$H$28,'Base CDI'!$J$4:$J$29,S4527,"Cubic","Extrapolate=Linear","MultiX=Average","Skip=True","Sort=True")</f>
        <v>13.51338166894665</v>
      </c>
      <c r="U4527" s="43">
        <f ca="1">_xll.BInterpol('Base CDI'!$H$4:$H$28,'Base CDI'!$I$4:$I$29,S4527,"Cubic","Extrapolate=Linear","MultiX=Average","Skip=True","Sort=True")</f>
        <v>13.53345417236662</v>
      </c>
    </row>
    <row r="4528" spans="16:21" x14ac:dyDescent="0.25">
      <c r="P4528" s="10">
        <v>41096</v>
      </c>
      <c r="Q4528">
        <v>28.685669999999998</v>
      </c>
      <c r="S4528" s="42">
        <f t="shared" ca="1" si="76"/>
        <v>50548</v>
      </c>
      <c r="T4528" s="43">
        <f ca="1">_xll.BInterpol('Base CDI'!$H$4:$H$28,'Base CDI'!$J$4:$J$29,S4528,"Cubic","Extrapolate=Linear","MultiX=Average","Skip=True","Sort=True")</f>
        <v>13.513384404924761</v>
      </c>
      <c r="U4528" s="43">
        <f ca="1">_xll.BInterpol('Base CDI'!$H$4:$H$28,'Base CDI'!$I$4:$I$29,S4528,"Cubic","Extrapolate=Linear","MultiX=Average","Skip=True","Sort=True")</f>
        <v>13.5334610123119</v>
      </c>
    </row>
    <row r="4529" spans="16:21" x14ac:dyDescent="0.25">
      <c r="P4529" s="10">
        <v>41099</v>
      </c>
      <c r="Q4529">
        <v>28.694790000000001</v>
      </c>
      <c r="S4529" s="42">
        <f t="shared" ca="1" si="76"/>
        <v>50549</v>
      </c>
      <c r="T4529" s="43">
        <f ca="1">_xll.BInterpol('Base CDI'!$H$4:$H$28,'Base CDI'!$J$4:$J$29,S4529,"Cubic","Extrapolate=Linear","MultiX=Average","Skip=True","Sort=True")</f>
        <v>13.513387140902873</v>
      </c>
      <c r="U4529" s="43">
        <f ca="1">_xll.BInterpol('Base CDI'!$H$4:$H$28,'Base CDI'!$I$4:$I$29,S4529,"Cubic","Extrapolate=Linear","MultiX=Average","Skip=True","Sort=True")</f>
        <v>13.53346785225718</v>
      </c>
    </row>
    <row r="4530" spans="16:21" x14ac:dyDescent="0.25">
      <c r="P4530" s="10">
        <v>41100</v>
      </c>
      <c r="Q4530">
        <v>28.703939999999999</v>
      </c>
      <c r="S4530" s="42">
        <f t="shared" ca="1" si="76"/>
        <v>50550</v>
      </c>
      <c r="T4530" s="43">
        <f ca="1">_xll.BInterpol('Base CDI'!$H$4:$H$28,'Base CDI'!$J$4:$J$29,S4530,"Cubic","Extrapolate=Linear","MultiX=Average","Skip=True","Sort=True")</f>
        <v>13.513389876880986</v>
      </c>
      <c r="U4530" s="43">
        <f ca="1">_xll.BInterpol('Base CDI'!$H$4:$H$28,'Base CDI'!$I$4:$I$29,S4530,"Cubic","Extrapolate=Linear","MultiX=Average","Skip=True","Sort=True")</f>
        <v>13.533474692202461</v>
      </c>
    </row>
    <row r="4531" spans="16:21" x14ac:dyDescent="0.25">
      <c r="P4531" s="10">
        <v>41101</v>
      </c>
      <c r="Q4531">
        <v>28.713039999999999</v>
      </c>
      <c r="S4531" s="42">
        <f t="shared" ca="1" si="76"/>
        <v>50551</v>
      </c>
      <c r="T4531" s="43">
        <f ca="1">_xll.BInterpol('Base CDI'!$H$4:$H$28,'Base CDI'!$J$4:$J$29,S4531,"Cubic","Extrapolate=Linear","MultiX=Average","Skip=True","Sort=True")</f>
        <v>13.513392612859098</v>
      </c>
      <c r="U4531" s="43">
        <f ca="1">_xll.BInterpol('Base CDI'!$H$4:$H$28,'Base CDI'!$I$4:$I$29,S4531,"Cubic","Extrapolate=Linear","MultiX=Average","Skip=True","Sort=True")</f>
        <v>13.533481532147741</v>
      </c>
    </row>
    <row r="4532" spans="16:21" x14ac:dyDescent="0.25">
      <c r="P4532" s="10">
        <v>41102</v>
      </c>
      <c r="Q4532">
        <v>28.72213</v>
      </c>
      <c r="S4532" s="42">
        <f t="shared" ca="1" si="76"/>
        <v>50552</v>
      </c>
      <c r="T4532" s="43">
        <f ca="1">_xll.BInterpol('Base CDI'!$H$4:$H$28,'Base CDI'!$J$4:$J$29,S4532,"Cubic","Extrapolate=Linear","MultiX=Average","Skip=True","Sort=True")</f>
        <v>13.513395348837211</v>
      </c>
      <c r="U4532" s="43">
        <f ca="1">_xll.BInterpol('Base CDI'!$H$4:$H$28,'Base CDI'!$I$4:$I$29,S4532,"Cubic","Extrapolate=Linear","MultiX=Average","Skip=True","Sort=True")</f>
        <v>13.533488372093021</v>
      </c>
    </row>
    <row r="4533" spans="16:21" x14ac:dyDescent="0.25">
      <c r="P4533" s="10">
        <v>41103</v>
      </c>
      <c r="Q4533">
        <v>28.730740000000001</v>
      </c>
      <c r="S4533" s="42">
        <f t="shared" ca="1" si="76"/>
        <v>50553</v>
      </c>
      <c r="T4533" s="43">
        <f ca="1">_xll.BInterpol('Base CDI'!$H$4:$H$28,'Base CDI'!$J$4:$J$29,S4533,"Cubic","Extrapolate=Linear","MultiX=Average","Skip=True","Sort=True")</f>
        <v>13.513398084815323</v>
      </c>
      <c r="U4533" s="43">
        <f ca="1">_xll.BInterpol('Base CDI'!$H$4:$H$28,'Base CDI'!$I$4:$I$29,S4533,"Cubic","Extrapolate=Linear","MultiX=Average","Skip=True","Sort=True")</f>
        <v>13.533495212038302</v>
      </c>
    </row>
    <row r="4534" spans="16:21" x14ac:dyDescent="0.25">
      <c r="P4534" s="10">
        <v>41106</v>
      </c>
      <c r="Q4534">
        <v>28.739339999999999</v>
      </c>
      <c r="S4534" s="42">
        <f t="shared" ca="1" si="76"/>
        <v>50554</v>
      </c>
      <c r="T4534" s="43">
        <f ca="1">_xll.BInterpol('Base CDI'!$H$4:$H$28,'Base CDI'!$J$4:$J$29,S4534,"Cubic","Extrapolate=Linear","MultiX=Average","Skip=True","Sort=True")</f>
        <v>13.513400820793434</v>
      </c>
      <c r="U4534" s="43">
        <f ca="1">_xll.BInterpol('Base CDI'!$H$4:$H$28,'Base CDI'!$I$4:$I$29,S4534,"Cubic","Extrapolate=Linear","MultiX=Average","Skip=True","Sort=True")</f>
        <v>13.533502051983582</v>
      </c>
    </row>
    <row r="4535" spans="16:21" x14ac:dyDescent="0.25">
      <c r="P4535" s="10">
        <v>41107</v>
      </c>
      <c r="Q4535">
        <v>28.747959999999999</v>
      </c>
      <c r="S4535" s="42">
        <f t="shared" ca="1" si="76"/>
        <v>50555</v>
      </c>
      <c r="T4535" s="43">
        <f ca="1">_xll.BInterpol('Base CDI'!$H$4:$H$28,'Base CDI'!$J$4:$J$29,S4535,"Cubic","Extrapolate=Linear","MultiX=Average","Skip=True","Sort=True")</f>
        <v>13.513403556771546</v>
      </c>
      <c r="U4535" s="43">
        <f ca="1">_xll.BInterpol('Base CDI'!$H$4:$H$28,'Base CDI'!$I$4:$I$29,S4535,"Cubic","Extrapolate=Linear","MultiX=Average","Skip=True","Sort=True")</f>
        <v>13.533508891928863</v>
      </c>
    </row>
    <row r="4536" spans="16:21" x14ac:dyDescent="0.25">
      <c r="P4536" s="10">
        <v>41108</v>
      </c>
      <c r="Q4536">
        <v>28.756550000000001</v>
      </c>
      <c r="S4536" s="42">
        <f t="shared" ca="1" si="76"/>
        <v>50556</v>
      </c>
      <c r="T4536" s="43">
        <f ca="1">_xll.BInterpol('Base CDI'!$H$4:$H$28,'Base CDI'!$J$4:$J$29,S4536,"Cubic","Extrapolate=Linear","MultiX=Average","Skip=True","Sort=True")</f>
        <v>13.513406292749659</v>
      </c>
      <c r="U4536" s="43">
        <f ca="1">_xll.BInterpol('Base CDI'!$H$4:$H$28,'Base CDI'!$I$4:$I$29,S4536,"Cubic","Extrapolate=Linear","MultiX=Average","Skip=True","Sort=True")</f>
        <v>13.533515731874143</v>
      </c>
    </row>
    <row r="4537" spans="16:21" x14ac:dyDescent="0.25">
      <c r="P4537" s="10">
        <v>41109</v>
      </c>
      <c r="Q4537">
        <v>28.76512</v>
      </c>
      <c r="S4537" s="42">
        <f t="shared" ca="1" si="76"/>
        <v>50557</v>
      </c>
      <c r="T4537" s="43">
        <f ca="1">_xll.BInterpol('Base CDI'!$H$4:$H$28,'Base CDI'!$J$4:$J$29,S4537,"Cubic","Extrapolate=Linear","MultiX=Average","Skip=True","Sort=True")</f>
        <v>13.513409028727771</v>
      </c>
      <c r="U4537" s="43">
        <f ca="1">_xll.BInterpol('Base CDI'!$H$4:$H$28,'Base CDI'!$I$4:$I$29,S4537,"Cubic","Extrapolate=Linear","MultiX=Average","Skip=True","Sort=True")</f>
        <v>13.533522571819423</v>
      </c>
    </row>
    <row r="4538" spans="16:21" x14ac:dyDescent="0.25">
      <c r="P4538" s="10">
        <v>41110</v>
      </c>
      <c r="Q4538">
        <v>28.77373</v>
      </c>
      <c r="S4538" s="42">
        <f t="shared" ca="1" si="76"/>
        <v>50558</v>
      </c>
      <c r="T4538" s="43">
        <f ca="1">_xll.BInterpol('Base CDI'!$H$4:$H$28,'Base CDI'!$J$4:$J$29,S4538,"Cubic","Extrapolate=Linear","MultiX=Average","Skip=True","Sort=True")</f>
        <v>13.513411764705884</v>
      </c>
      <c r="U4538" s="43">
        <f ca="1">_xll.BInterpol('Base CDI'!$H$4:$H$28,'Base CDI'!$I$4:$I$29,S4538,"Cubic","Extrapolate=Linear","MultiX=Average","Skip=True","Sort=True")</f>
        <v>13.533529411764704</v>
      </c>
    </row>
    <row r="4539" spans="16:21" x14ac:dyDescent="0.25">
      <c r="P4539" s="10">
        <v>41113</v>
      </c>
      <c r="Q4539">
        <v>28.782350000000001</v>
      </c>
      <c r="S4539" s="42">
        <f t="shared" ca="1" si="76"/>
        <v>50559</v>
      </c>
      <c r="T4539" s="43">
        <f ca="1">_xll.BInterpol('Base CDI'!$H$4:$H$28,'Base CDI'!$J$4:$J$29,S4539,"Cubic","Extrapolate=Linear","MultiX=Average","Skip=True","Sort=True")</f>
        <v>13.513414500683995</v>
      </c>
      <c r="U4539" s="43">
        <f ca="1">_xll.BInterpol('Base CDI'!$H$4:$H$28,'Base CDI'!$I$4:$I$29,S4539,"Cubic","Extrapolate=Linear","MultiX=Average","Skip=True","Sort=True")</f>
        <v>13.533536251709984</v>
      </c>
    </row>
    <row r="4540" spans="16:21" x14ac:dyDescent="0.25">
      <c r="P4540" s="10">
        <v>41114</v>
      </c>
      <c r="Q4540">
        <v>28.790970000000002</v>
      </c>
      <c r="S4540" s="42">
        <f t="shared" ca="1" si="76"/>
        <v>50560</v>
      </c>
      <c r="T4540" s="43">
        <f ca="1">_xll.BInterpol('Base CDI'!$H$4:$H$28,'Base CDI'!$J$4:$J$29,S4540,"Cubic","Extrapolate=Linear","MultiX=Average","Skip=True","Sort=True")</f>
        <v>13.513417236662107</v>
      </c>
      <c r="U4540" s="43">
        <f ca="1">_xll.BInterpol('Base CDI'!$H$4:$H$28,'Base CDI'!$I$4:$I$29,S4540,"Cubic","Extrapolate=Linear","MultiX=Average","Skip=True","Sort=True")</f>
        <v>13.533543091655265</v>
      </c>
    </row>
    <row r="4541" spans="16:21" x14ac:dyDescent="0.25">
      <c r="P4541" s="10">
        <v>41115</v>
      </c>
      <c r="Q4541">
        <v>28.799569999999999</v>
      </c>
      <c r="S4541" s="42">
        <f t="shared" ca="1" si="76"/>
        <v>50561</v>
      </c>
      <c r="T4541" s="43">
        <f ca="1">_xll.BInterpol('Base CDI'!$H$4:$H$28,'Base CDI'!$J$4:$J$29,S4541,"Cubic","Extrapolate=Linear","MultiX=Average","Skip=True","Sort=True")</f>
        <v>13.51341997264022</v>
      </c>
      <c r="U4541" s="43">
        <f ca="1">_xll.BInterpol('Base CDI'!$H$4:$H$28,'Base CDI'!$I$4:$I$29,S4541,"Cubic","Extrapolate=Linear","MultiX=Average","Skip=True","Sort=True")</f>
        <v>13.533549931600545</v>
      </c>
    </row>
    <row r="4542" spans="16:21" x14ac:dyDescent="0.25">
      <c r="P4542" s="10">
        <v>41116</v>
      </c>
      <c r="Q4542">
        <v>28.808199999999999</v>
      </c>
      <c r="S4542" s="42">
        <f t="shared" ca="1" si="76"/>
        <v>50562</v>
      </c>
      <c r="T4542" s="43">
        <f ca="1">_xll.BInterpol('Base CDI'!$H$4:$H$28,'Base CDI'!$J$4:$J$29,S4542,"Cubic","Extrapolate=Linear","MultiX=Average","Skip=True","Sort=True")</f>
        <v>13.513422708618332</v>
      </c>
      <c r="U4542" s="43">
        <f ca="1">_xll.BInterpol('Base CDI'!$H$4:$H$28,'Base CDI'!$I$4:$I$29,S4542,"Cubic","Extrapolate=Linear","MultiX=Average","Skip=True","Sort=True")</f>
        <v>13.533556771545827</v>
      </c>
    </row>
    <row r="4543" spans="16:21" x14ac:dyDescent="0.25">
      <c r="P4543" s="10">
        <v>41117</v>
      </c>
      <c r="Q4543">
        <v>28.816800000000001</v>
      </c>
      <c r="S4543" s="42">
        <f t="shared" ca="1" si="76"/>
        <v>50563</v>
      </c>
      <c r="T4543" s="43">
        <f ca="1">_xll.BInterpol('Base CDI'!$H$4:$H$28,'Base CDI'!$J$4:$J$29,S4543,"Cubic","Extrapolate=Linear","MultiX=Average","Skip=True","Sort=True")</f>
        <v>13.513425444596445</v>
      </c>
      <c r="U4543" s="43">
        <f ca="1">_xll.BInterpol('Base CDI'!$H$4:$H$28,'Base CDI'!$I$4:$I$29,S4543,"Cubic","Extrapolate=Linear","MultiX=Average","Skip=True","Sort=True")</f>
        <v>13.533563611491108</v>
      </c>
    </row>
    <row r="4544" spans="16:21" x14ac:dyDescent="0.25">
      <c r="P4544" s="10">
        <v>41120</v>
      </c>
      <c r="Q4544">
        <v>28.825379999999999</v>
      </c>
      <c r="S4544" s="42">
        <f t="shared" ca="1" si="76"/>
        <v>50564</v>
      </c>
      <c r="T4544" s="43">
        <f ca="1">_xll.BInterpol('Base CDI'!$H$4:$H$28,'Base CDI'!$J$4:$J$29,S4544,"Cubic","Extrapolate=Linear","MultiX=Average","Skip=True","Sort=True")</f>
        <v>13.513428180574556</v>
      </c>
      <c r="U4544" s="43">
        <f ca="1">_xll.BInterpol('Base CDI'!$H$4:$H$28,'Base CDI'!$I$4:$I$29,S4544,"Cubic","Extrapolate=Linear","MultiX=Average","Skip=True","Sort=True")</f>
        <v>13.533570451436388</v>
      </c>
    </row>
    <row r="4545" spans="16:21" x14ac:dyDescent="0.25">
      <c r="P4545" s="10">
        <v>41121</v>
      </c>
      <c r="Q4545">
        <v>28.834</v>
      </c>
      <c r="S4545" s="42">
        <f t="shared" ca="1" si="76"/>
        <v>50565</v>
      </c>
      <c r="T4545" s="43">
        <f ca="1">_xll.BInterpol('Base CDI'!$H$4:$H$28,'Base CDI'!$J$4:$J$29,S4545,"Cubic","Extrapolate=Linear","MultiX=Average","Skip=True","Sort=True")</f>
        <v>13.513430916552668</v>
      </c>
      <c r="U4545" s="43">
        <f ca="1">_xll.BInterpol('Base CDI'!$H$4:$H$28,'Base CDI'!$I$4:$I$29,S4545,"Cubic","Extrapolate=Linear","MultiX=Average","Skip=True","Sort=True")</f>
        <v>13.533577291381668</v>
      </c>
    </row>
    <row r="4546" spans="16:21" x14ac:dyDescent="0.25">
      <c r="P4546" s="10">
        <v>41122</v>
      </c>
      <c r="Q4546">
        <v>28.84263</v>
      </c>
      <c r="S4546" s="42">
        <f t="shared" ca="1" si="76"/>
        <v>50566</v>
      </c>
      <c r="T4546" s="43">
        <f ca="1">_xll.BInterpol('Base CDI'!$H$4:$H$28,'Base CDI'!$J$4:$J$29,S4546,"Cubic","Extrapolate=Linear","MultiX=Average","Skip=True","Sort=True")</f>
        <v>13.513433652530781</v>
      </c>
      <c r="U4546" s="43">
        <f ca="1">_xll.BInterpol('Base CDI'!$H$4:$H$28,'Base CDI'!$I$4:$I$29,S4546,"Cubic","Extrapolate=Linear","MultiX=Average","Skip=True","Sort=True")</f>
        <v>13.533584131326949</v>
      </c>
    </row>
    <row r="4547" spans="16:21" x14ac:dyDescent="0.25">
      <c r="P4547" s="10">
        <v>41123</v>
      </c>
      <c r="Q4547">
        <v>28.85126</v>
      </c>
      <c r="S4547" s="42">
        <f t="shared" ca="1" si="76"/>
        <v>50567</v>
      </c>
      <c r="T4547" s="43">
        <f ca="1">_xll.BInterpol('Base CDI'!$H$4:$H$28,'Base CDI'!$J$4:$J$29,S4547,"Cubic","Extrapolate=Linear","MultiX=Average","Skip=True","Sort=True")</f>
        <v>13.513436388508893</v>
      </c>
      <c r="U4547" s="43">
        <f ca="1">_xll.BInterpol('Base CDI'!$H$4:$H$28,'Base CDI'!$I$4:$I$29,S4547,"Cubic","Extrapolate=Linear","MultiX=Average","Skip=True","Sort=True")</f>
        <v>13.533590971272229</v>
      </c>
    </row>
    <row r="4548" spans="16:21" x14ac:dyDescent="0.25">
      <c r="P4548" s="10">
        <v>41124</v>
      </c>
      <c r="Q4548">
        <v>28.85988</v>
      </c>
      <c r="S4548" s="42">
        <f t="shared" ca="1" si="76"/>
        <v>50568</v>
      </c>
      <c r="T4548" s="43">
        <f ca="1">_xll.BInterpol('Base CDI'!$H$4:$H$28,'Base CDI'!$J$4:$J$29,S4548,"Cubic","Extrapolate=Linear","MultiX=Average","Skip=True","Sort=True")</f>
        <v>13.513439124487006</v>
      </c>
      <c r="U4548" s="43">
        <f ca="1">_xll.BInterpol('Base CDI'!$H$4:$H$28,'Base CDI'!$I$4:$I$29,S4548,"Cubic","Extrapolate=Linear","MultiX=Average","Skip=True","Sort=True")</f>
        <v>13.533597811217509</v>
      </c>
    </row>
    <row r="4549" spans="16:21" x14ac:dyDescent="0.25">
      <c r="P4549" s="10">
        <v>41127</v>
      </c>
      <c r="Q4549">
        <v>28.86852</v>
      </c>
      <c r="S4549" s="42">
        <f t="shared" ca="1" si="76"/>
        <v>50569</v>
      </c>
      <c r="T4549" s="43">
        <f ca="1">_xll.BInterpol('Base CDI'!$H$4:$H$28,'Base CDI'!$J$4:$J$29,S4549,"Cubic","Extrapolate=Linear","MultiX=Average","Skip=True","Sort=True")</f>
        <v>13.513441860465118</v>
      </c>
      <c r="U4549" s="43">
        <f ca="1">_xll.BInterpol('Base CDI'!$H$4:$H$28,'Base CDI'!$I$4:$I$29,S4549,"Cubic","Extrapolate=Linear","MultiX=Average","Skip=True","Sort=True")</f>
        <v>13.53360465116279</v>
      </c>
    </row>
    <row r="4550" spans="16:21" x14ac:dyDescent="0.25">
      <c r="P4550" s="10">
        <v>41128</v>
      </c>
      <c r="Q4550">
        <v>28.877140000000001</v>
      </c>
      <c r="S4550" s="42">
        <f t="shared" ca="1" si="76"/>
        <v>50570</v>
      </c>
      <c r="T4550" s="43">
        <f ca="1">_xll.BInterpol('Base CDI'!$H$4:$H$28,'Base CDI'!$J$4:$J$29,S4550,"Cubic","Extrapolate=Linear","MultiX=Average","Skip=True","Sort=True")</f>
        <v>13.513444596443229</v>
      </c>
      <c r="U4550" s="43">
        <f ca="1">_xll.BInterpol('Base CDI'!$H$4:$H$28,'Base CDI'!$I$4:$I$29,S4550,"Cubic","Extrapolate=Linear","MultiX=Average","Skip=True","Sort=True")</f>
        <v>13.53361149110807</v>
      </c>
    </row>
    <row r="4551" spans="16:21" x14ac:dyDescent="0.25">
      <c r="P4551" s="10">
        <v>41129</v>
      </c>
      <c r="Q4551">
        <v>28.885770000000001</v>
      </c>
      <c r="S4551" s="42">
        <f t="shared" ca="1" si="76"/>
        <v>50571</v>
      </c>
      <c r="T4551" s="43">
        <f ca="1">_xll.BInterpol('Base CDI'!$H$4:$H$28,'Base CDI'!$J$4:$J$29,S4551,"Cubic","Extrapolate=Linear","MultiX=Average","Skip=True","Sort=True")</f>
        <v>13.513447332421341</v>
      </c>
      <c r="U4551" s="43">
        <f ca="1">_xll.BInterpol('Base CDI'!$H$4:$H$28,'Base CDI'!$I$4:$I$29,S4551,"Cubic","Extrapolate=Linear","MultiX=Average","Skip=True","Sort=True")</f>
        <v>13.533618331053351</v>
      </c>
    </row>
    <row r="4552" spans="16:21" x14ac:dyDescent="0.25">
      <c r="P4552" s="10">
        <v>41130</v>
      </c>
      <c r="Q4552">
        <v>28.894400000000001</v>
      </c>
      <c r="S4552" s="42">
        <f t="shared" ca="1" si="76"/>
        <v>50572</v>
      </c>
      <c r="T4552" s="43">
        <f ca="1">_xll.BInterpol('Base CDI'!$H$4:$H$28,'Base CDI'!$J$4:$J$29,S4552,"Cubic","Extrapolate=Linear","MultiX=Average","Skip=True","Sort=True")</f>
        <v>13.513450068399454</v>
      </c>
      <c r="U4552" s="43">
        <f ca="1">_xll.BInterpol('Base CDI'!$H$4:$H$28,'Base CDI'!$I$4:$I$29,S4552,"Cubic","Extrapolate=Linear","MultiX=Average","Skip=True","Sort=True")</f>
        <v>13.533625170998631</v>
      </c>
    </row>
    <row r="4553" spans="16:21" x14ac:dyDescent="0.25">
      <c r="P4553" s="10">
        <v>41131</v>
      </c>
      <c r="Q4553">
        <v>28.903040000000001</v>
      </c>
      <c r="S4553" s="42">
        <f t="shared" ca="1" si="76"/>
        <v>50573</v>
      </c>
      <c r="T4553" s="43">
        <f ca="1">_xll.BInterpol('Base CDI'!$H$4:$H$28,'Base CDI'!$J$4:$J$29,S4553,"Cubic","Extrapolate=Linear","MultiX=Average","Skip=True","Sort=True")</f>
        <v>13.513452804377566</v>
      </c>
      <c r="U4553" s="43">
        <f ca="1">_xll.BInterpol('Base CDI'!$H$4:$H$28,'Base CDI'!$I$4:$I$29,S4553,"Cubic","Extrapolate=Linear","MultiX=Average","Skip=True","Sort=True")</f>
        <v>13.533632010943911</v>
      </c>
    </row>
    <row r="4554" spans="16:21" x14ac:dyDescent="0.25">
      <c r="P4554" s="10">
        <v>41134</v>
      </c>
      <c r="Q4554">
        <v>28.911670000000001</v>
      </c>
      <c r="S4554" s="42">
        <f t="shared" ca="1" si="76"/>
        <v>50574</v>
      </c>
      <c r="T4554" s="43">
        <f ca="1">_xll.BInterpol('Base CDI'!$H$4:$H$28,'Base CDI'!$J$4:$J$29,S4554,"Cubic","Extrapolate=Linear","MultiX=Average","Skip=True","Sort=True")</f>
        <v>13.513455540355679</v>
      </c>
      <c r="U4554" s="43">
        <f ca="1">_xll.BInterpol('Base CDI'!$H$4:$H$28,'Base CDI'!$I$4:$I$29,S4554,"Cubic","Extrapolate=Linear","MultiX=Average","Skip=True","Sort=True")</f>
        <v>13.533638850889192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7">S4554+1</f>
        <v>50575</v>
      </c>
      <c r="T4555" s="43">
        <f ca="1">_xll.BInterpol('Base CDI'!$H$4:$H$28,'Base CDI'!$J$4:$J$29,S4555,"Cubic","Extrapolate=Linear","MultiX=Average","Skip=True","Sort=True")</f>
        <v>13.51345827633379</v>
      </c>
      <c r="U4555" s="43">
        <f ca="1">_xll.BInterpol('Base CDI'!$H$4:$H$28,'Base CDI'!$I$4:$I$29,S4555,"Cubic","Extrapolate=Linear","MultiX=Average","Skip=True","Sort=True")</f>
        <v>13.533645690834472</v>
      </c>
    </row>
    <row r="4556" spans="16:21" x14ac:dyDescent="0.25">
      <c r="P4556" s="10">
        <v>41136</v>
      </c>
      <c r="Q4556">
        <v>28.92895</v>
      </c>
      <c r="S4556" s="42">
        <f t="shared" ca="1" si="77"/>
        <v>50576</v>
      </c>
      <c r="T4556" s="43">
        <f ca="1">_xll.BInterpol('Base CDI'!$H$4:$H$28,'Base CDI'!$J$4:$J$29,S4556,"Cubic","Extrapolate=Linear","MultiX=Average","Skip=True","Sort=True")</f>
        <v>13.513461012311902</v>
      </c>
      <c r="U4556" s="43">
        <f ca="1">_xll.BInterpol('Base CDI'!$H$4:$H$28,'Base CDI'!$I$4:$I$29,S4556,"Cubic","Extrapolate=Linear","MultiX=Average","Skip=True","Sort=True")</f>
        <v>13.533652530779753</v>
      </c>
    </row>
    <row r="4557" spans="16:21" x14ac:dyDescent="0.25">
      <c r="P4557" s="10">
        <v>41137</v>
      </c>
      <c r="Q4557">
        <v>28.9376</v>
      </c>
      <c r="S4557" s="42">
        <f t="shared" ca="1" si="77"/>
        <v>50577</v>
      </c>
      <c r="T4557" s="43">
        <f ca="1">_xll.BInterpol('Base CDI'!$H$4:$H$28,'Base CDI'!$J$4:$J$29,S4557,"Cubic","Extrapolate=Linear","MultiX=Average","Skip=True","Sort=True")</f>
        <v>13.513463748290015</v>
      </c>
      <c r="U4557" s="43">
        <f ca="1">_xll.BInterpol('Base CDI'!$H$4:$H$28,'Base CDI'!$I$4:$I$29,S4557,"Cubic","Extrapolate=Linear","MultiX=Average","Skip=True","Sort=True")</f>
        <v>13.533659370725033</v>
      </c>
    </row>
    <row r="4558" spans="16:21" x14ac:dyDescent="0.25">
      <c r="P4558" s="10">
        <v>41138</v>
      </c>
      <c r="Q4558">
        <v>28.946249999999999</v>
      </c>
      <c r="S4558" s="42">
        <f t="shared" ca="1" si="77"/>
        <v>50578</v>
      </c>
      <c r="T4558" s="43">
        <f ca="1">_xll.BInterpol('Base CDI'!$H$4:$H$28,'Base CDI'!$J$4:$J$29,S4558,"Cubic","Extrapolate=Linear","MultiX=Average","Skip=True","Sort=True")</f>
        <v>13.513466484268127</v>
      </c>
      <c r="U4558" s="43">
        <f ca="1">_xll.BInterpol('Base CDI'!$H$4:$H$28,'Base CDI'!$I$4:$I$29,S4558,"Cubic","Extrapolate=Linear","MultiX=Average","Skip=True","Sort=True")</f>
        <v>13.533666210670313</v>
      </c>
    </row>
    <row r="4559" spans="16:21" x14ac:dyDescent="0.25">
      <c r="P4559" s="10">
        <v>41141</v>
      </c>
      <c r="Q4559">
        <v>28.954920000000001</v>
      </c>
      <c r="S4559" s="42">
        <f t="shared" ca="1" si="77"/>
        <v>50579</v>
      </c>
      <c r="T4559" s="43">
        <f ca="1">_xll.BInterpol('Base CDI'!$H$4:$H$28,'Base CDI'!$J$4:$J$29,S4559,"Cubic","Extrapolate=Linear","MultiX=Average","Skip=True","Sort=True")</f>
        <v>13.51346922024624</v>
      </c>
      <c r="U4559" s="43">
        <f ca="1">_xll.BInterpol('Base CDI'!$H$4:$H$28,'Base CDI'!$I$4:$I$29,S4559,"Cubic","Extrapolate=Linear","MultiX=Average","Skip=True","Sort=True")</f>
        <v>13.533673050615594</v>
      </c>
    </row>
    <row r="4560" spans="16:21" x14ac:dyDescent="0.25">
      <c r="P4560" s="10">
        <v>41142</v>
      </c>
      <c r="Q4560">
        <v>28.9636</v>
      </c>
      <c r="S4560" s="42">
        <f t="shared" ca="1" si="77"/>
        <v>50580</v>
      </c>
      <c r="T4560" s="43">
        <f ca="1">_xll.BInterpol('Base CDI'!$H$4:$H$28,'Base CDI'!$J$4:$J$29,S4560,"Cubic","Extrapolate=Linear","MultiX=Average","Skip=True","Sort=True")</f>
        <v>13.51347195622435</v>
      </c>
      <c r="U4560" s="43">
        <f ca="1">_xll.BInterpol('Base CDI'!$H$4:$H$28,'Base CDI'!$I$4:$I$29,S4560,"Cubic","Extrapolate=Linear","MultiX=Average","Skip=True","Sort=True")</f>
        <v>13.533679890560874</v>
      </c>
    </row>
    <row r="4561" spans="16:21" x14ac:dyDescent="0.25">
      <c r="P4561" s="10">
        <v>41143</v>
      </c>
      <c r="Q4561">
        <v>28.972259999999999</v>
      </c>
      <c r="S4561" s="42">
        <f t="shared" ca="1" si="77"/>
        <v>50581</v>
      </c>
      <c r="T4561" s="43">
        <f ca="1">_xll.BInterpol('Base CDI'!$H$4:$H$28,'Base CDI'!$J$4:$J$29,S4561,"Cubic","Extrapolate=Linear","MultiX=Average","Skip=True","Sort=True")</f>
        <v>13.513474692202463</v>
      </c>
      <c r="U4561" s="43">
        <f ca="1">_xll.BInterpol('Base CDI'!$H$4:$H$28,'Base CDI'!$I$4:$I$29,S4561,"Cubic","Extrapolate=Linear","MultiX=Average","Skip=True","Sort=True")</f>
        <v>13.533686730506155</v>
      </c>
    </row>
    <row r="4562" spans="16:21" x14ac:dyDescent="0.25">
      <c r="P4562" s="10">
        <v>41144</v>
      </c>
      <c r="Q4562">
        <v>28.980910000000002</v>
      </c>
      <c r="S4562" s="42">
        <f t="shared" ca="1" si="77"/>
        <v>50582</v>
      </c>
      <c r="T4562" s="43">
        <f ca="1">_xll.BInterpol('Base CDI'!$H$4:$H$28,'Base CDI'!$J$4:$J$29,S4562,"Cubic","Extrapolate=Linear","MultiX=Average","Skip=True","Sort=True")</f>
        <v>13.513477428180575</v>
      </c>
      <c r="U4562" s="43">
        <f ca="1">_xll.BInterpol('Base CDI'!$H$4:$H$28,'Base CDI'!$I$4:$I$29,S4562,"Cubic","Extrapolate=Linear","MultiX=Average","Skip=True","Sort=True")</f>
        <v>13.533693570451435</v>
      </c>
    </row>
    <row r="4563" spans="16:21" x14ac:dyDescent="0.25">
      <c r="P4563" s="10">
        <v>41145</v>
      </c>
      <c r="Q4563">
        <v>28.989560000000001</v>
      </c>
      <c r="S4563" s="42">
        <f t="shared" ca="1" si="77"/>
        <v>50583</v>
      </c>
      <c r="T4563" s="43">
        <f ca="1">_xll.BInterpol('Base CDI'!$H$4:$H$28,'Base CDI'!$J$4:$J$29,S4563,"Cubic","Extrapolate=Linear","MultiX=Average","Skip=True","Sort=True")</f>
        <v>13.513480164158688</v>
      </c>
      <c r="U4563" s="43">
        <f ca="1">_xll.BInterpol('Base CDI'!$H$4:$H$28,'Base CDI'!$I$4:$I$29,S4563,"Cubic","Extrapolate=Linear","MultiX=Average","Skip=True","Sort=True")</f>
        <v>13.533700410396715</v>
      </c>
    </row>
    <row r="4564" spans="16:21" x14ac:dyDescent="0.25">
      <c r="P4564" s="10">
        <v>41148</v>
      </c>
      <c r="Q4564">
        <v>28.99822</v>
      </c>
      <c r="S4564" s="42">
        <f t="shared" ca="1" si="77"/>
        <v>50584</v>
      </c>
      <c r="T4564" s="43">
        <f ca="1">_xll.BInterpol('Base CDI'!$H$4:$H$28,'Base CDI'!$J$4:$J$29,S4564,"Cubic","Extrapolate=Linear","MultiX=Average","Skip=True","Sort=True")</f>
        <v>13.5134829001368</v>
      </c>
      <c r="U4564" s="43">
        <f ca="1">_xll.BInterpol('Base CDI'!$H$4:$H$28,'Base CDI'!$I$4:$I$29,S4564,"Cubic","Extrapolate=Linear","MultiX=Average","Skip=True","Sort=True")</f>
        <v>13.533707250341996</v>
      </c>
    </row>
    <row r="4565" spans="16:21" x14ac:dyDescent="0.25">
      <c r="P4565" s="10">
        <v>41149</v>
      </c>
      <c r="Q4565">
        <v>29.006900000000002</v>
      </c>
      <c r="S4565" s="42">
        <f t="shared" ca="1" si="77"/>
        <v>50585</v>
      </c>
      <c r="T4565" s="43">
        <f ca="1">_xll.BInterpol('Base CDI'!$H$4:$H$28,'Base CDI'!$J$4:$J$29,S4565,"Cubic","Extrapolate=Linear","MultiX=Average","Skip=True","Sort=True")</f>
        <v>13.513485636114911</v>
      </c>
      <c r="U4565" s="43">
        <f ca="1">_xll.BInterpol('Base CDI'!$H$4:$H$28,'Base CDI'!$I$4:$I$29,S4565,"Cubic","Extrapolate=Linear","MultiX=Average","Skip=True","Sort=True")</f>
        <v>13.533714090287276</v>
      </c>
    </row>
    <row r="4566" spans="16:21" x14ac:dyDescent="0.25">
      <c r="P4566" s="10">
        <v>41150</v>
      </c>
      <c r="Q4566">
        <v>29.01557</v>
      </c>
      <c r="S4566" s="42">
        <f t="shared" ca="1" si="77"/>
        <v>50586</v>
      </c>
      <c r="T4566" s="43">
        <f ca="1">_xll.BInterpol('Base CDI'!$H$4:$H$28,'Base CDI'!$J$4:$J$29,S4566,"Cubic","Extrapolate=Linear","MultiX=Average","Skip=True","Sort=True")</f>
        <v>13.513488372093024</v>
      </c>
      <c r="U4566" s="43">
        <f ca="1">_xll.BInterpol('Base CDI'!$H$4:$H$28,'Base CDI'!$I$4:$I$29,S4566,"Cubic","Extrapolate=Linear","MultiX=Average","Skip=True","Sort=True")</f>
        <v>13.533720930232557</v>
      </c>
    </row>
    <row r="4567" spans="16:21" x14ac:dyDescent="0.25">
      <c r="P4567" s="10">
        <v>41151</v>
      </c>
      <c r="Q4567">
        <v>29.024239999999999</v>
      </c>
      <c r="S4567" s="42">
        <f t="shared" ca="1" si="77"/>
        <v>50587</v>
      </c>
      <c r="T4567" s="43">
        <f ca="1">_xll.BInterpol('Base CDI'!$H$4:$H$28,'Base CDI'!$J$4:$J$29,S4567,"Cubic","Extrapolate=Linear","MultiX=Average","Skip=True","Sort=True")</f>
        <v>13.513491108071136</v>
      </c>
      <c r="U4567" s="43">
        <f ca="1">_xll.BInterpol('Base CDI'!$H$4:$H$28,'Base CDI'!$I$4:$I$29,S4567,"Cubic","Extrapolate=Linear","MultiX=Average","Skip=True","Sort=True")</f>
        <v>13.533727770177837</v>
      </c>
    </row>
    <row r="4568" spans="16:21" x14ac:dyDescent="0.25">
      <c r="P4568" s="10">
        <v>41152</v>
      </c>
      <c r="Q4568">
        <v>29.032450000000001</v>
      </c>
      <c r="S4568" s="42">
        <f t="shared" ca="1" si="77"/>
        <v>50588</v>
      </c>
      <c r="T4568" s="43">
        <f ca="1">_xll.BInterpol('Base CDI'!$H$4:$H$28,'Base CDI'!$J$4:$J$29,S4568,"Cubic","Extrapolate=Linear","MultiX=Average","Skip=True","Sort=True")</f>
        <v>13.513493844049249</v>
      </c>
      <c r="U4568" s="43">
        <f ca="1">_xll.BInterpol('Base CDI'!$H$4:$H$28,'Base CDI'!$I$4:$I$29,S4568,"Cubic","Extrapolate=Linear","MultiX=Average","Skip=True","Sort=True")</f>
        <v>13.533734610123117</v>
      </c>
    </row>
    <row r="4569" spans="16:21" x14ac:dyDescent="0.25">
      <c r="P4569" s="10">
        <v>41155</v>
      </c>
      <c r="Q4569">
        <v>29.040649999999999</v>
      </c>
      <c r="S4569" s="42">
        <f t="shared" ca="1" si="77"/>
        <v>50589</v>
      </c>
      <c r="T4569" s="43">
        <f ca="1">_xll.BInterpol('Base CDI'!$H$4:$H$28,'Base CDI'!$J$4:$J$29,S4569,"Cubic","Extrapolate=Linear","MultiX=Average","Skip=True","Sort=True")</f>
        <v>13.513496580027361</v>
      </c>
      <c r="U4569" s="43">
        <f ca="1">_xll.BInterpol('Base CDI'!$H$4:$H$28,'Base CDI'!$I$4:$I$29,S4569,"Cubic","Extrapolate=Linear","MultiX=Average","Skip=True","Sort=True")</f>
        <v>13.533741450068398</v>
      </c>
    </row>
    <row r="4570" spans="16:21" x14ac:dyDescent="0.25">
      <c r="P4570" s="10">
        <v>41156</v>
      </c>
      <c r="Q4570">
        <v>29.04889</v>
      </c>
      <c r="S4570" s="42">
        <f t="shared" ca="1" si="77"/>
        <v>50590</v>
      </c>
      <c r="T4570" s="43">
        <f ca="1">_xll.BInterpol('Base CDI'!$H$4:$H$28,'Base CDI'!$J$4:$J$29,S4570,"Cubic","Extrapolate=Linear","MultiX=Average","Skip=True","Sort=True")</f>
        <v>13.513499316005474</v>
      </c>
      <c r="U4570" s="43">
        <f ca="1">_xll.BInterpol('Base CDI'!$H$4:$H$28,'Base CDI'!$I$4:$I$29,S4570,"Cubic","Extrapolate=Linear","MultiX=Average","Skip=True","Sort=True")</f>
        <v>13.533748290013678</v>
      </c>
    </row>
    <row r="4571" spans="16:21" x14ac:dyDescent="0.25">
      <c r="P4571" s="10">
        <v>41157</v>
      </c>
      <c r="Q4571">
        <v>29.057110000000002</v>
      </c>
      <c r="S4571" s="42">
        <f t="shared" ca="1" si="77"/>
        <v>50591</v>
      </c>
      <c r="T4571" s="43">
        <f ca="1">_xll.BInterpol('Base CDI'!$H$4:$H$28,'Base CDI'!$J$4:$J$29,S4571,"Cubic","Extrapolate=Linear","MultiX=Average","Skip=True","Sort=True")</f>
        <v>13.513502051983584</v>
      </c>
      <c r="U4571" s="43">
        <f ca="1">_xll.BInterpol('Base CDI'!$H$4:$H$28,'Base CDI'!$I$4:$I$29,S4571,"Cubic","Extrapolate=Linear","MultiX=Average","Skip=True","Sort=True")</f>
        <v>13.533755129958958</v>
      </c>
    </row>
    <row r="4572" spans="16:21" x14ac:dyDescent="0.25">
      <c r="P4572" s="10">
        <v>41158</v>
      </c>
      <c r="Q4572">
        <v>29.065329999999999</v>
      </c>
      <c r="S4572" s="42">
        <f t="shared" ca="1" si="77"/>
        <v>50592</v>
      </c>
      <c r="T4572" s="43">
        <f ca="1">_xll.BInterpol('Base CDI'!$H$4:$H$28,'Base CDI'!$J$4:$J$29,S4572,"Cubic","Extrapolate=Linear","MultiX=Average","Skip=True","Sort=True")</f>
        <v>13.513504787961697</v>
      </c>
      <c r="U4572" s="43">
        <f ca="1">_xll.BInterpol('Base CDI'!$H$4:$H$28,'Base CDI'!$I$4:$I$29,S4572,"Cubic","Extrapolate=Linear","MultiX=Average","Skip=True","Sort=True")</f>
        <v>13.533761969904239</v>
      </c>
    </row>
    <row r="4573" spans="16:21" x14ac:dyDescent="0.25">
      <c r="P4573" s="10">
        <v>41162</v>
      </c>
      <c r="Q4573">
        <v>29.073550000000001</v>
      </c>
      <c r="S4573" s="42">
        <f t="shared" ca="1" si="77"/>
        <v>50593</v>
      </c>
      <c r="T4573" s="43">
        <f ca="1">_xll.BInterpol('Base CDI'!$H$4:$H$28,'Base CDI'!$J$4:$J$29,S4573,"Cubic","Extrapolate=Linear","MultiX=Average","Skip=True","Sort=True")</f>
        <v>13.513507523939809</v>
      </c>
      <c r="U4573" s="43">
        <f ca="1">_xll.BInterpol('Base CDI'!$H$4:$H$28,'Base CDI'!$I$4:$I$29,S4573,"Cubic","Extrapolate=Linear","MultiX=Average","Skip=True","Sort=True")</f>
        <v>13.533768809849519</v>
      </c>
    </row>
    <row r="4574" spans="16:21" x14ac:dyDescent="0.25">
      <c r="P4574" s="10">
        <v>41163</v>
      </c>
      <c r="Q4574">
        <v>29.081769999999999</v>
      </c>
      <c r="S4574" s="42">
        <f t="shared" ca="1" si="77"/>
        <v>50594</v>
      </c>
      <c r="T4574" s="43">
        <f ca="1">_xll.BInterpol('Base CDI'!$H$4:$H$28,'Base CDI'!$J$4:$J$29,S4574,"Cubic","Extrapolate=Linear","MultiX=Average","Skip=True","Sort=True")</f>
        <v>13.513510259917922</v>
      </c>
      <c r="U4574" s="43">
        <f ca="1">_xll.BInterpol('Base CDI'!$H$4:$H$28,'Base CDI'!$I$4:$I$29,S4574,"Cubic","Extrapolate=Linear","MultiX=Average","Skip=True","Sort=True")</f>
        <v>13.5337756497948</v>
      </c>
    </row>
    <row r="4575" spans="16:21" x14ac:dyDescent="0.25">
      <c r="P4575" s="10">
        <v>41164</v>
      </c>
      <c r="Q4575">
        <v>29.089980000000001</v>
      </c>
      <c r="S4575" s="42">
        <f t="shared" ca="1" si="77"/>
        <v>50595</v>
      </c>
      <c r="T4575" s="43">
        <f ca="1">_xll.BInterpol('Base CDI'!$H$4:$H$28,'Base CDI'!$J$4:$J$29,S4575,"Cubic","Extrapolate=Linear","MultiX=Average","Skip=True","Sort=True")</f>
        <v>13.513512995896034</v>
      </c>
      <c r="U4575" s="43">
        <f ca="1">_xll.BInterpol('Base CDI'!$H$4:$H$28,'Base CDI'!$I$4:$I$29,S4575,"Cubic","Extrapolate=Linear","MultiX=Average","Skip=True","Sort=True")</f>
        <v>13.53378248974008</v>
      </c>
    </row>
    <row r="4576" spans="16:21" x14ac:dyDescent="0.25">
      <c r="P4576" s="10">
        <v>41165</v>
      </c>
      <c r="Q4576">
        <v>29.098179999999999</v>
      </c>
      <c r="S4576" s="42">
        <f t="shared" ca="1" si="77"/>
        <v>50596</v>
      </c>
      <c r="T4576" s="43">
        <f ca="1">_xll.BInterpol('Base CDI'!$H$4:$H$28,'Base CDI'!$J$4:$J$29,S4576,"Cubic","Extrapolate=Linear","MultiX=Average","Skip=True","Sort=True")</f>
        <v>13.513515731874145</v>
      </c>
      <c r="U4576" s="43">
        <f ca="1">_xll.BInterpol('Base CDI'!$H$4:$H$28,'Base CDI'!$I$4:$I$29,S4576,"Cubic","Extrapolate=Linear","MultiX=Average","Skip=True","Sort=True")</f>
        <v>13.53378932968536</v>
      </c>
    </row>
    <row r="4577" spans="16:21" x14ac:dyDescent="0.25">
      <c r="P4577" s="10">
        <v>41166</v>
      </c>
      <c r="Q4577">
        <v>29.106380000000001</v>
      </c>
      <c r="S4577" s="42">
        <f t="shared" ca="1" si="77"/>
        <v>50597</v>
      </c>
      <c r="T4577" s="43">
        <f ca="1">_xll.BInterpol('Base CDI'!$H$4:$H$28,'Base CDI'!$J$4:$J$29,S4577,"Cubic","Extrapolate=Linear","MultiX=Average","Skip=True","Sort=True")</f>
        <v>13.513518467852258</v>
      </c>
      <c r="U4577" s="43">
        <f ca="1">_xll.BInterpol('Base CDI'!$H$4:$H$28,'Base CDI'!$I$4:$I$29,S4577,"Cubic","Extrapolate=Linear","MultiX=Average","Skip=True","Sort=True")</f>
        <v>13.533796169630641</v>
      </c>
    </row>
    <row r="4578" spans="16:21" x14ac:dyDescent="0.25">
      <c r="P4578" s="10">
        <v>41169</v>
      </c>
      <c r="Q4578">
        <v>29.114570000000001</v>
      </c>
      <c r="S4578" s="42">
        <f t="shared" ca="1" si="77"/>
        <v>50598</v>
      </c>
      <c r="T4578" s="43">
        <f ca="1">_xll.BInterpol('Base CDI'!$H$4:$H$28,'Base CDI'!$J$4:$J$29,S4578,"Cubic","Extrapolate=Linear","MultiX=Average","Skip=True","Sort=True")</f>
        <v>13.51352120383037</v>
      </c>
      <c r="U4578" s="43">
        <f ca="1">_xll.BInterpol('Base CDI'!$H$4:$H$28,'Base CDI'!$I$4:$I$29,S4578,"Cubic","Extrapolate=Linear","MultiX=Average","Skip=True","Sort=True")</f>
        <v>13.533803009575921</v>
      </c>
    </row>
    <row r="4579" spans="16:21" x14ac:dyDescent="0.25">
      <c r="P4579" s="10">
        <v>41170</v>
      </c>
      <c r="Q4579">
        <v>29.12276</v>
      </c>
      <c r="S4579" s="42">
        <f t="shared" ca="1" si="77"/>
        <v>50599</v>
      </c>
      <c r="T4579" s="43">
        <f ca="1">_xll.BInterpol('Base CDI'!$H$4:$H$28,'Base CDI'!$J$4:$J$29,S4579,"Cubic","Extrapolate=Linear","MultiX=Average","Skip=True","Sort=True")</f>
        <v>13.513523939808483</v>
      </c>
      <c r="U4579" s="43">
        <f ca="1">_xll.BInterpol('Base CDI'!$H$4:$H$28,'Base CDI'!$I$4:$I$29,S4579,"Cubic","Extrapolate=Linear","MultiX=Average","Skip=True","Sort=True")</f>
        <v>13.533809849521202</v>
      </c>
    </row>
    <row r="4580" spans="16:21" x14ac:dyDescent="0.25">
      <c r="P4580" s="10">
        <v>41171</v>
      </c>
      <c r="Q4580">
        <v>29.130929999999999</v>
      </c>
      <c r="S4580" s="42">
        <f t="shared" ca="1" si="77"/>
        <v>50600</v>
      </c>
      <c r="T4580" s="43">
        <f ca="1">_xll.BInterpol('Base CDI'!$H$4:$H$28,'Base CDI'!$J$4:$J$29,S4580,"Cubic","Extrapolate=Linear","MultiX=Average","Skip=True","Sort=True")</f>
        <v>13.513526675786595</v>
      </c>
      <c r="U4580" s="43">
        <f ca="1">_xll.BInterpol('Base CDI'!$H$4:$H$28,'Base CDI'!$I$4:$I$29,S4580,"Cubic","Extrapolate=Linear","MultiX=Average","Skip=True","Sort=True")</f>
        <v>13.533816689466484</v>
      </c>
    </row>
    <row r="4581" spans="16:21" x14ac:dyDescent="0.25">
      <c r="P4581" s="10">
        <v>41172</v>
      </c>
      <c r="Q4581">
        <v>29.139109999999999</v>
      </c>
      <c r="S4581" s="42">
        <f t="shared" ca="1" si="77"/>
        <v>50601</v>
      </c>
      <c r="T4581" s="43">
        <f ca="1">_xll.BInterpol('Base CDI'!$H$4:$H$28,'Base CDI'!$J$4:$J$29,S4581,"Cubic","Extrapolate=Linear","MultiX=Average","Skip=True","Sort=True")</f>
        <v>13.513529411764706</v>
      </c>
      <c r="U4581" s="43">
        <f ca="1">_xll.BInterpol('Base CDI'!$H$4:$H$28,'Base CDI'!$I$4:$I$29,S4581,"Cubic","Extrapolate=Linear","MultiX=Average","Skip=True","Sort=True")</f>
        <v>13.533823529411764</v>
      </c>
    </row>
    <row r="4582" spans="16:21" x14ac:dyDescent="0.25">
      <c r="P4582" s="10">
        <v>41173</v>
      </c>
      <c r="Q4582">
        <v>29.147310000000001</v>
      </c>
      <c r="S4582" s="42">
        <f t="shared" ca="1" si="77"/>
        <v>50602</v>
      </c>
      <c r="T4582" s="43">
        <f ca="1">_xll.BInterpol('Base CDI'!$H$4:$H$28,'Base CDI'!$J$4:$J$29,S4582,"Cubic","Extrapolate=Linear","MultiX=Average","Skip=True","Sort=True")</f>
        <v>13.513532147742819</v>
      </c>
      <c r="U4582" s="43">
        <f ca="1">_xll.BInterpol('Base CDI'!$H$4:$H$28,'Base CDI'!$I$4:$I$29,S4582,"Cubic","Extrapolate=Linear","MultiX=Average","Skip=True","Sort=True")</f>
        <v>13.533830369357045</v>
      </c>
    </row>
    <row r="4583" spans="16:21" x14ac:dyDescent="0.25">
      <c r="P4583" s="10">
        <v>41176</v>
      </c>
      <c r="Q4583">
        <v>29.155519999999999</v>
      </c>
      <c r="S4583" s="42">
        <f t="shared" ca="1" si="77"/>
        <v>50603</v>
      </c>
      <c r="T4583" s="43">
        <f ca="1">_xll.BInterpol('Base CDI'!$H$4:$H$28,'Base CDI'!$J$4:$J$29,S4583,"Cubic","Extrapolate=Linear","MultiX=Average","Skip=True","Sort=True")</f>
        <v>13.513534883720931</v>
      </c>
      <c r="U4583" s="43">
        <f ca="1">_xll.BInterpol('Base CDI'!$H$4:$H$28,'Base CDI'!$I$4:$I$29,S4583,"Cubic","Extrapolate=Linear","MultiX=Average","Skip=True","Sort=True")</f>
        <v>13.533837209302325</v>
      </c>
    </row>
    <row r="4584" spans="16:21" x14ac:dyDescent="0.25">
      <c r="P4584" s="10">
        <v>41177</v>
      </c>
      <c r="Q4584">
        <v>29.163730000000001</v>
      </c>
      <c r="S4584" s="42">
        <f t="shared" ca="1" si="77"/>
        <v>50604</v>
      </c>
      <c r="T4584" s="43">
        <f ca="1">_xll.BInterpol('Base CDI'!$H$4:$H$28,'Base CDI'!$J$4:$J$29,S4584,"Cubic","Extrapolate=Linear","MultiX=Average","Skip=True","Sort=True")</f>
        <v>13.513537619699044</v>
      </c>
      <c r="U4584" s="43">
        <f ca="1">_xll.BInterpol('Base CDI'!$H$4:$H$28,'Base CDI'!$I$4:$I$29,S4584,"Cubic","Extrapolate=Linear","MultiX=Average","Skip=True","Sort=True")</f>
        <v>13.533844049247605</v>
      </c>
    </row>
    <row r="4585" spans="16:21" x14ac:dyDescent="0.25">
      <c r="P4585" s="10">
        <v>41178</v>
      </c>
      <c r="Q4585">
        <v>29.171970000000002</v>
      </c>
      <c r="S4585" s="42">
        <f t="shared" ca="1" si="77"/>
        <v>50605</v>
      </c>
      <c r="T4585" s="43">
        <f ca="1">_xll.BInterpol('Base CDI'!$H$4:$H$28,'Base CDI'!$J$4:$J$29,S4585,"Cubic","Extrapolate=Linear","MultiX=Average","Skip=True","Sort=True")</f>
        <v>13.513540355677156</v>
      </c>
      <c r="U4585" s="43">
        <f ca="1">_xll.BInterpol('Base CDI'!$H$4:$H$28,'Base CDI'!$I$4:$I$29,S4585,"Cubic","Extrapolate=Linear","MultiX=Average","Skip=True","Sort=True")</f>
        <v>13.533850889192886</v>
      </c>
    </row>
    <row r="4586" spans="16:21" x14ac:dyDescent="0.25">
      <c r="P4586" s="10">
        <v>41179</v>
      </c>
      <c r="Q4586">
        <v>29.180199999999999</v>
      </c>
      <c r="S4586" s="42">
        <f t="shared" ca="1" si="77"/>
        <v>50606</v>
      </c>
      <c r="T4586" s="43">
        <f ca="1">_xll.BInterpol('Base CDI'!$H$4:$H$28,'Base CDI'!$J$4:$J$29,S4586,"Cubic","Extrapolate=Linear","MultiX=Average","Skip=True","Sort=True")</f>
        <v>13.513543091655269</v>
      </c>
      <c r="U4586" s="43">
        <f ca="1">_xll.BInterpol('Base CDI'!$H$4:$H$28,'Base CDI'!$I$4:$I$29,S4586,"Cubic","Extrapolate=Linear","MultiX=Average","Skip=True","Sort=True")</f>
        <v>13.533857729138166</v>
      </c>
    </row>
    <row r="4587" spans="16:21" x14ac:dyDescent="0.25">
      <c r="P4587" s="10">
        <v>41180</v>
      </c>
      <c r="Q4587">
        <v>29.18843</v>
      </c>
      <c r="S4587" s="42">
        <f t="shared" ca="1" si="77"/>
        <v>50607</v>
      </c>
      <c r="T4587" s="43">
        <f ca="1">_xll.BInterpol('Base CDI'!$H$4:$H$28,'Base CDI'!$J$4:$J$29,S4587,"Cubic","Extrapolate=Linear","MultiX=Average","Skip=True","Sort=True")</f>
        <v>13.513545827633379</v>
      </c>
      <c r="U4587" s="43">
        <f ca="1">_xll.BInterpol('Base CDI'!$H$4:$H$28,'Base CDI'!$I$4:$I$29,S4587,"Cubic","Extrapolate=Linear","MultiX=Average","Skip=True","Sort=True")</f>
        <v>13.533864569083446</v>
      </c>
    </row>
    <row r="4588" spans="16:21" x14ac:dyDescent="0.25">
      <c r="P4588" s="10">
        <v>41183</v>
      </c>
      <c r="Q4588">
        <v>29.196650000000002</v>
      </c>
      <c r="S4588" s="42">
        <f t="shared" ca="1" si="77"/>
        <v>50608</v>
      </c>
      <c r="T4588" s="43">
        <f ca="1">_xll.BInterpol('Base CDI'!$H$4:$H$28,'Base CDI'!$J$4:$J$29,S4588,"Cubic","Extrapolate=Linear","MultiX=Average","Skip=True","Sort=True")</f>
        <v>13.513548563611492</v>
      </c>
      <c r="U4588" s="43">
        <f ca="1">_xll.BInterpol('Base CDI'!$H$4:$H$28,'Base CDI'!$I$4:$I$29,S4588,"Cubic","Extrapolate=Linear","MultiX=Average","Skip=True","Sort=True")</f>
        <v>13.533871409028727</v>
      </c>
    </row>
    <row r="4589" spans="16:21" x14ac:dyDescent="0.25">
      <c r="P4589" s="10">
        <v>41184</v>
      </c>
      <c r="Q4589">
        <v>29.204879999999999</v>
      </c>
      <c r="S4589" s="42">
        <f t="shared" ca="1" si="77"/>
        <v>50609</v>
      </c>
      <c r="T4589" s="43">
        <f ca="1">_xll.BInterpol('Base CDI'!$H$4:$H$28,'Base CDI'!$J$4:$J$29,S4589,"Cubic","Extrapolate=Linear","MultiX=Average","Skip=True","Sort=True")</f>
        <v>13.513551299589604</v>
      </c>
      <c r="U4589" s="43">
        <f ca="1">_xll.BInterpol('Base CDI'!$H$4:$H$28,'Base CDI'!$I$4:$I$29,S4589,"Cubic","Extrapolate=Linear","MultiX=Average","Skip=True","Sort=True")</f>
        <v>13.533878248974007</v>
      </c>
    </row>
    <row r="4590" spans="16:21" x14ac:dyDescent="0.25">
      <c r="P4590" s="10">
        <v>41185</v>
      </c>
      <c r="Q4590">
        <v>29.213100000000001</v>
      </c>
      <c r="S4590" s="42">
        <f t="shared" ca="1" si="77"/>
        <v>50610</v>
      </c>
      <c r="T4590" s="43">
        <f ca="1">_xll.BInterpol('Base CDI'!$H$4:$H$28,'Base CDI'!$J$4:$J$29,S4590,"Cubic","Extrapolate=Linear","MultiX=Average","Skip=True","Sort=True")</f>
        <v>13.513554035567717</v>
      </c>
      <c r="U4590" s="43">
        <f ca="1">_xll.BInterpol('Base CDI'!$H$4:$H$28,'Base CDI'!$I$4:$I$29,S4590,"Cubic","Extrapolate=Linear","MultiX=Average","Skip=True","Sort=True")</f>
        <v>13.533885088919288</v>
      </c>
    </row>
    <row r="4591" spans="16:21" x14ac:dyDescent="0.25">
      <c r="P4591" s="10">
        <v>41186</v>
      </c>
      <c r="Q4591">
        <v>29.221340000000001</v>
      </c>
      <c r="S4591" s="42">
        <f t="shared" ca="1" si="77"/>
        <v>50611</v>
      </c>
      <c r="T4591" s="43">
        <f ca="1">_xll.BInterpol('Base CDI'!$H$4:$H$28,'Base CDI'!$J$4:$J$29,S4591,"Cubic","Extrapolate=Linear","MultiX=Average","Skip=True","Sort=True")</f>
        <v>13.513556771545829</v>
      </c>
      <c r="U4591" s="43">
        <f ca="1">_xll.BInterpol('Base CDI'!$H$4:$H$28,'Base CDI'!$I$4:$I$29,S4591,"Cubic","Extrapolate=Linear","MultiX=Average","Skip=True","Sort=True")</f>
        <v>13.533891928864568</v>
      </c>
    </row>
    <row r="4592" spans="16:21" x14ac:dyDescent="0.25">
      <c r="P4592" s="10">
        <v>41187</v>
      </c>
      <c r="Q4592">
        <v>29.229569999999999</v>
      </c>
      <c r="S4592" s="42">
        <f t="shared" ca="1" si="77"/>
        <v>50612</v>
      </c>
      <c r="T4592" s="43">
        <f ca="1">_xll.BInterpol('Base CDI'!$H$4:$H$28,'Base CDI'!$J$4:$J$29,S4592,"Cubic","Extrapolate=Linear","MultiX=Average","Skip=True","Sort=True")</f>
        <v>13.51355950752394</v>
      </c>
      <c r="U4592" s="43">
        <f ca="1">_xll.BInterpol('Base CDI'!$H$4:$H$28,'Base CDI'!$I$4:$I$29,S4592,"Cubic","Extrapolate=Linear","MultiX=Average","Skip=True","Sort=True")</f>
        <v>13.533898768809848</v>
      </c>
    </row>
    <row r="4593" spans="16:21" x14ac:dyDescent="0.25">
      <c r="P4593" s="10">
        <v>41190</v>
      </c>
      <c r="Q4593">
        <v>29.23781</v>
      </c>
      <c r="S4593" s="42">
        <f t="shared" ca="1" si="77"/>
        <v>50613</v>
      </c>
      <c r="T4593" s="43">
        <f ca="1">_xll.BInterpol('Base CDI'!$H$4:$H$28,'Base CDI'!$J$4:$J$29,S4593,"Cubic","Extrapolate=Linear","MultiX=Average","Skip=True","Sort=True")</f>
        <v>13.513562243502053</v>
      </c>
      <c r="U4593" s="43">
        <f ca="1">_xll.BInterpol('Base CDI'!$H$4:$H$28,'Base CDI'!$I$4:$I$29,S4593,"Cubic","Extrapolate=Linear","MultiX=Average","Skip=True","Sort=True")</f>
        <v>13.533905608755129</v>
      </c>
    </row>
    <row r="4594" spans="16:21" x14ac:dyDescent="0.25">
      <c r="P4594" s="10">
        <v>41191</v>
      </c>
      <c r="Q4594">
        <v>29.24605</v>
      </c>
      <c r="S4594" s="42">
        <f t="shared" ca="1" si="77"/>
        <v>50614</v>
      </c>
      <c r="T4594" s="43">
        <f ca="1">_xll.BInterpol('Base CDI'!$H$4:$H$28,'Base CDI'!$J$4:$J$29,S4594,"Cubic","Extrapolate=Linear","MultiX=Average","Skip=True","Sort=True")</f>
        <v>13.513564979480165</v>
      </c>
      <c r="U4594" s="43">
        <f ca="1">_xll.BInterpol('Base CDI'!$H$4:$H$28,'Base CDI'!$I$4:$I$29,S4594,"Cubic","Extrapolate=Linear","MultiX=Average","Skip=True","Sort=True")</f>
        <v>13.533912448700409</v>
      </c>
    </row>
    <row r="4595" spans="16:21" x14ac:dyDescent="0.25">
      <c r="P4595" s="10">
        <v>41192</v>
      </c>
      <c r="Q4595">
        <v>29.254280000000001</v>
      </c>
      <c r="S4595" s="42">
        <f t="shared" ca="1" si="77"/>
        <v>50615</v>
      </c>
      <c r="T4595" s="43">
        <f ca="1">_xll.BInterpol('Base CDI'!$H$4:$H$28,'Base CDI'!$J$4:$J$29,S4595,"Cubic","Extrapolate=Linear","MultiX=Average","Skip=True","Sort=True")</f>
        <v>13.513567715458278</v>
      </c>
      <c r="U4595" s="43">
        <f ca="1">_xll.BInterpol('Base CDI'!$H$4:$H$28,'Base CDI'!$I$4:$I$29,S4595,"Cubic","Extrapolate=Linear","MultiX=Average","Skip=True","Sort=True")</f>
        <v>13.53391928864569</v>
      </c>
    </row>
    <row r="4596" spans="16:21" x14ac:dyDescent="0.25">
      <c r="P4596" s="10">
        <v>41193</v>
      </c>
      <c r="Q4596">
        <v>29.262499999999999</v>
      </c>
      <c r="S4596" s="42">
        <f t="shared" ca="1" si="77"/>
        <v>50616</v>
      </c>
      <c r="T4596" s="43">
        <f ca="1">_xll.BInterpol('Base CDI'!$H$4:$H$28,'Base CDI'!$J$4:$J$29,S4596,"Cubic","Extrapolate=Linear","MultiX=Average","Skip=True","Sort=True")</f>
        <v>13.51357045143639</v>
      </c>
      <c r="U4596" s="43">
        <f ca="1">_xll.BInterpol('Base CDI'!$H$4:$H$28,'Base CDI'!$I$4:$I$29,S4596,"Cubic","Extrapolate=Linear","MultiX=Average","Skip=True","Sort=True")</f>
        <v>13.53392612859097</v>
      </c>
    </row>
    <row r="4597" spans="16:21" x14ac:dyDescent="0.25">
      <c r="P4597" s="10">
        <v>41197</v>
      </c>
      <c r="Q4597">
        <v>29.270399999999999</v>
      </c>
      <c r="S4597" s="42">
        <f t="shared" ca="1" si="77"/>
        <v>50617</v>
      </c>
      <c r="T4597" s="43">
        <f ca="1">_xll.BInterpol('Base CDI'!$H$4:$H$28,'Base CDI'!$J$4:$J$29,S4597,"Cubic","Extrapolate=Linear","MultiX=Average","Skip=True","Sort=True")</f>
        <v>13.513573187414501</v>
      </c>
      <c r="U4597" s="43">
        <f ca="1">_xll.BInterpol('Base CDI'!$H$4:$H$28,'Base CDI'!$I$4:$I$29,S4597,"Cubic","Extrapolate=Linear","MultiX=Average","Skip=True","Sort=True")</f>
        <v>13.53393296853625</v>
      </c>
    </row>
    <row r="4598" spans="16:21" x14ac:dyDescent="0.25">
      <c r="P4598" s="10">
        <v>41198</v>
      </c>
      <c r="Q4598">
        <v>29.278300000000002</v>
      </c>
      <c r="S4598" s="42">
        <f t="shared" ca="1" si="77"/>
        <v>50618</v>
      </c>
      <c r="T4598" s="43">
        <f ca="1">_xll.BInterpol('Base CDI'!$H$4:$H$28,'Base CDI'!$J$4:$J$29,S4598,"Cubic","Extrapolate=Linear","MultiX=Average","Skip=True","Sort=True")</f>
        <v>13.513575923392613</v>
      </c>
      <c r="U4598" s="43">
        <f ca="1">_xll.BInterpol('Base CDI'!$H$4:$H$28,'Base CDI'!$I$4:$I$29,S4598,"Cubic","Extrapolate=Linear","MultiX=Average","Skip=True","Sort=True")</f>
        <v>13.533939808481531</v>
      </c>
    </row>
    <row r="4599" spans="16:21" x14ac:dyDescent="0.25">
      <c r="P4599" s="10">
        <v>41199</v>
      </c>
      <c r="Q4599">
        <v>29.28622</v>
      </c>
      <c r="S4599" s="42">
        <f t="shared" ca="1" si="77"/>
        <v>50619</v>
      </c>
      <c r="T4599" s="43">
        <f ca="1">_xll.BInterpol('Base CDI'!$H$4:$H$28,'Base CDI'!$J$4:$J$29,S4599,"Cubic","Extrapolate=Linear","MultiX=Average","Skip=True","Sort=True")</f>
        <v>13.513578659370726</v>
      </c>
      <c r="U4599" s="43">
        <f ca="1">_xll.BInterpol('Base CDI'!$H$4:$H$28,'Base CDI'!$I$4:$I$29,S4599,"Cubic","Extrapolate=Linear","MultiX=Average","Skip=True","Sort=True")</f>
        <v>13.533946648426811</v>
      </c>
    </row>
    <row r="4600" spans="16:21" x14ac:dyDescent="0.25">
      <c r="P4600" s="10">
        <v>41200</v>
      </c>
      <c r="Q4600">
        <v>29.294149999999998</v>
      </c>
      <c r="S4600" s="42">
        <f t="shared" ca="1" si="77"/>
        <v>50620</v>
      </c>
      <c r="T4600" s="43">
        <f ca="1">_xll.BInterpol('Base CDI'!$H$4:$H$28,'Base CDI'!$J$4:$J$29,S4600,"Cubic","Extrapolate=Linear","MultiX=Average","Skip=True","Sort=True")</f>
        <v>13.513581395348838</v>
      </c>
      <c r="U4600" s="43">
        <f ca="1">_xll.BInterpol('Base CDI'!$H$4:$H$28,'Base CDI'!$I$4:$I$29,S4600,"Cubic","Extrapolate=Linear","MultiX=Average","Skip=True","Sort=True")</f>
        <v>13.533953488372092</v>
      </c>
    </row>
    <row r="4601" spans="16:21" x14ac:dyDescent="0.25">
      <c r="P4601" s="10">
        <v>41201</v>
      </c>
      <c r="Q4601">
        <v>29.302099999999999</v>
      </c>
      <c r="S4601" s="42">
        <f t="shared" ca="1" si="77"/>
        <v>50621</v>
      </c>
      <c r="T4601" s="43">
        <f ca="1">_xll.BInterpol('Base CDI'!$H$4:$H$28,'Base CDI'!$J$4:$J$29,S4601,"Cubic","Extrapolate=Linear","MultiX=Average","Skip=True","Sort=True")</f>
        <v>13.513584131326951</v>
      </c>
      <c r="U4601" s="43">
        <f ca="1">_xll.BInterpol('Base CDI'!$H$4:$H$28,'Base CDI'!$I$4:$I$29,S4601,"Cubic","Extrapolate=Linear","MultiX=Average","Skip=True","Sort=True")</f>
        <v>13.533960328317372</v>
      </c>
    </row>
    <row r="4602" spans="16:21" x14ac:dyDescent="0.25">
      <c r="P4602" s="10">
        <v>41204</v>
      </c>
      <c r="Q4602">
        <v>29.31006</v>
      </c>
      <c r="S4602" s="42">
        <f t="shared" ca="1" si="77"/>
        <v>50622</v>
      </c>
      <c r="T4602" s="43">
        <f ca="1">_xll.BInterpol('Base CDI'!$H$4:$H$28,'Base CDI'!$J$4:$J$29,S4602,"Cubic","Extrapolate=Linear","MultiX=Average","Skip=True","Sort=True")</f>
        <v>13.513586867305063</v>
      </c>
      <c r="U4602" s="43">
        <f ca="1">_xll.BInterpol('Base CDI'!$H$4:$H$28,'Base CDI'!$I$4:$I$29,S4602,"Cubic","Extrapolate=Linear","MultiX=Average","Skip=True","Sort=True")</f>
        <v>13.533967168262652</v>
      </c>
    </row>
    <row r="4603" spans="16:21" x14ac:dyDescent="0.25">
      <c r="P4603" s="10">
        <v>41205</v>
      </c>
      <c r="Q4603">
        <v>29.318059999999999</v>
      </c>
      <c r="S4603" s="42">
        <f t="shared" ca="1" si="77"/>
        <v>50623</v>
      </c>
      <c r="T4603" s="43">
        <f ca="1">_xll.BInterpol('Base CDI'!$H$4:$H$28,'Base CDI'!$J$4:$J$29,S4603,"Cubic","Extrapolate=Linear","MultiX=Average","Skip=True","Sort=True")</f>
        <v>13.513589603283174</v>
      </c>
      <c r="U4603" s="43">
        <f ca="1">_xll.BInterpol('Base CDI'!$H$4:$H$28,'Base CDI'!$I$4:$I$29,S4603,"Cubic","Extrapolate=Linear","MultiX=Average","Skip=True","Sort=True")</f>
        <v>13.533974008207933</v>
      </c>
    </row>
    <row r="4604" spans="16:21" x14ac:dyDescent="0.25">
      <c r="P4604" s="10">
        <v>41206</v>
      </c>
      <c r="Q4604">
        <v>29.326059999999998</v>
      </c>
      <c r="S4604" s="42">
        <f t="shared" ca="1" si="77"/>
        <v>50624</v>
      </c>
      <c r="T4604" s="43">
        <f ca="1">_xll.BInterpol('Base CDI'!$H$4:$H$28,'Base CDI'!$J$4:$J$29,S4604,"Cubic","Extrapolate=Linear","MultiX=Average","Skip=True","Sort=True")</f>
        <v>13.513592339261287</v>
      </c>
      <c r="U4604" s="43">
        <f ca="1">_xll.BInterpol('Base CDI'!$H$4:$H$28,'Base CDI'!$I$4:$I$29,S4604,"Cubic","Extrapolate=Linear","MultiX=Average","Skip=True","Sort=True")</f>
        <v>13.533980848153213</v>
      </c>
    </row>
    <row r="4605" spans="16:21" x14ac:dyDescent="0.25">
      <c r="P4605" s="10">
        <v>41207</v>
      </c>
      <c r="Q4605">
        <v>29.33408</v>
      </c>
      <c r="S4605" s="42">
        <f t="shared" ca="1" si="77"/>
        <v>50625</v>
      </c>
      <c r="T4605" s="43">
        <f ca="1">_xll.BInterpol('Base CDI'!$H$4:$H$28,'Base CDI'!$J$4:$J$29,S4605,"Cubic","Extrapolate=Linear","MultiX=Average","Skip=True","Sort=True")</f>
        <v>13.513595075239399</v>
      </c>
      <c r="U4605" s="43">
        <f ca="1">_xll.BInterpol('Base CDI'!$H$4:$H$28,'Base CDI'!$I$4:$I$29,S4605,"Cubic","Extrapolate=Linear","MultiX=Average","Skip=True","Sort=True")</f>
        <v>13.533987688098494</v>
      </c>
    </row>
    <row r="4606" spans="16:21" x14ac:dyDescent="0.25">
      <c r="P4606" s="10">
        <v>41208</v>
      </c>
      <c r="Q4606">
        <v>29.34207</v>
      </c>
      <c r="S4606" s="42">
        <f t="shared" ca="1" si="77"/>
        <v>50626</v>
      </c>
      <c r="T4606" s="43">
        <f ca="1">_xll.BInterpol('Base CDI'!$H$4:$H$28,'Base CDI'!$J$4:$J$29,S4606,"Cubic","Extrapolate=Linear","MultiX=Average","Skip=True","Sort=True")</f>
        <v>13.513597811217512</v>
      </c>
      <c r="U4606" s="43">
        <f ca="1">_xll.BInterpol('Base CDI'!$H$4:$H$28,'Base CDI'!$I$4:$I$29,S4606,"Cubic","Extrapolate=Linear","MultiX=Average","Skip=True","Sort=True")</f>
        <v>13.533994528043774</v>
      </c>
    </row>
    <row r="4607" spans="16:21" x14ac:dyDescent="0.25">
      <c r="P4607" s="10">
        <v>41211</v>
      </c>
      <c r="Q4607">
        <v>29.35005</v>
      </c>
      <c r="S4607" s="42">
        <f t="shared" ca="1" si="77"/>
        <v>50627</v>
      </c>
      <c r="T4607" s="43">
        <f ca="1">_xll.BInterpol('Base CDI'!$H$4:$H$28,'Base CDI'!$J$4:$J$29,S4607,"Cubic","Extrapolate=Linear","MultiX=Average","Skip=True","Sort=True")</f>
        <v>13.513600547195624</v>
      </c>
      <c r="U4607" s="43">
        <f ca="1">_xll.BInterpol('Base CDI'!$H$4:$H$28,'Base CDI'!$I$4:$I$29,S4607,"Cubic","Extrapolate=Linear","MultiX=Average","Skip=True","Sort=True")</f>
        <v>13.534001367989054</v>
      </c>
    </row>
    <row r="4608" spans="16:21" x14ac:dyDescent="0.25">
      <c r="P4608" s="10">
        <v>41212</v>
      </c>
      <c r="Q4608">
        <v>29.35802</v>
      </c>
      <c r="S4608" s="42">
        <f t="shared" ca="1" si="77"/>
        <v>50628</v>
      </c>
      <c r="T4608" s="43">
        <f ca="1">_xll.BInterpol('Base CDI'!$H$4:$H$28,'Base CDI'!$J$4:$J$29,S4608,"Cubic","Extrapolate=Linear","MultiX=Average","Skip=True","Sort=True")</f>
        <v>13.513603283173735</v>
      </c>
      <c r="U4608" s="43">
        <f ca="1">_xll.BInterpol('Base CDI'!$H$4:$H$28,'Base CDI'!$I$4:$I$29,S4608,"Cubic","Extrapolate=Linear","MultiX=Average","Skip=True","Sort=True")</f>
        <v>13.534008207934335</v>
      </c>
    </row>
    <row r="4609" spans="16:21" x14ac:dyDescent="0.25">
      <c r="P4609" s="10">
        <v>41213</v>
      </c>
      <c r="Q4609">
        <v>29.36598</v>
      </c>
      <c r="S4609" s="42">
        <f t="shared" ca="1" si="77"/>
        <v>50629</v>
      </c>
      <c r="T4609" s="43">
        <f ca="1">_xll.BInterpol('Base CDI'!$H$4:$H$28,'Base CDI'!$J$4:$J$29,S4609,"Cubic","Extrapolate=Linear","MultiX=Average","Skip=True","Sort=True")</f>
        <v>13.513606019151847</v>
      </c>
      <c r="U4609" s="43">
        <f ca="1">_xll.BInterpol('Base CDI'!$H$4:$H$28,'Base CDI'!$I$4:$I$29,S4609,"Cubic","Extrapolate=Linear","MultiX=Average","Skip=True","Sort=True")</f>
        <v>13.534015047879615</v>
      </c>
    </row>
    <row r="4610" spans="16:21" x14ac:dyDescent="0.25">
      <c r="P4610" s="10">
        <v>41214</v>
      </c>
      <c r="Q4610">
        <v>29.37396</v>
      </c>
      <c r="S4610" s="42">
        <f t="shared" ca="1" si="77"/>
        <v>50630</v>
      </c>
      <c r="T4610" s="43">
        <f ca="1">_xll.BInterpol('Base CDI'!$H$4:$H$28,'Base CDI'!$J$4:$J$29,S4610,"Cubic","Extrapolate=Linear","MultiX=Average","Skip=True","Sort=True")</f>
        <v>13.51360875512996</v>
      </c>
      <c r="U4610" s="43">
        <f ca="1">_xll.BInterpol('Base CDI'!$H$4:$H$28,'Base CDI'!$I$4:$I$29,S4610,"Cubic","Extrapolate=Linear","MultiX=Average","Skip=True","Sort=True")</f>
        <v>13.534021887824895</v>
      </c>
    </row>
    <row r="4611" spans="16:21" x14ac:dyDescent="0.25">
      <c r="P4611" s="10">
        <v>41218</v>
      </c>
      <c r="Q4611">
        <v>29.381969999999999</v>
      </c>
      <c r="S4611" s="42">
        <f t="shared" ca="1" si="77"/>
        <v>50631</v>
      </c>
      <c r="T4611" s="43">
        <f ca="1">_xll.BInterpol('Base CDI'!$H$4:$H$28,'Base CDI'!$J$4:$J$29,S4611,"Cubic","Extrapolate=Linear","MultiX=Average","Skip=True","Sort=True")</f>
        <v>13.513611491108072</v>
      </c>
      <c r="U4611" s="43">
        <f ca="1">_xll.BInterpol('Base CDI'!$H$4:$H$28,'Base CDI'!$I$4:$I$29,S4611,"Cubic","Extrapolate=Linear","MultiX=Average","Skip=True","Sort=True")</f>
        <v>13.534028727770176</v>
      </c>
    </row>
    <row r="4612" spans="16:21" x14ac:dyDescent="0.25">
      <c r="P4612" s="10">
        <v>41219</v>
      </c>
      <c r="Q4612">
        <v>29.389990000000001</v>
      </c>
      <c r="S4612" s="42">
        <f t="shared" ca="1" si="77"/>
        <v>50632</v>
      </c>
      <c r="T4612" s="43">
        <f ca="1">_xll.BInterpol('Base CDI'!$H$4:$H$28,'Base CDI'!$J$4:$J$29,S4612,"Cubic","Extrapolate=Linear","MultiX=Average","Skip=True","Sort=True")</f>
        <v>13.513614227086185</v>
      </c>
      <c r="U4612" s="43">
        <f ca="1">_xll.BInterpol('Base CDI'!$H$4:$H$28,'Base CDI'!$I$4:$I$29,S4612,"Cubic","Extrapolate=Linear","MultiX=Average","Skip=True","Sort=True")</f>
        <v>13.534035567715456</v>
      </c>
    </row>
    <row r="4613" spans="16:21" x14ac:dyDescent="0.25">
      <c r="P4613" s="10">
        <v>41220</v>
      </c>
      <c r="Q4613">
        <v>29.398009999999999</v>
      </c>
      <c r="S4613" s="42">
        <f t="shared" ca="1" si="77"/>
        <v>50633</v>
      </c>
      <c r="T4613" s="43">
        <f ca="1">_xll.BInterpol('Base CDI'!$H$4:$H$28,'Base CDI'!$J$4:$J$29,S4613,"Cubic","Extrapolate=Linear","MultiX=Average","Skip=True","Sort=True")</f>
        <v>13.513616963064296</v>
      </c>
      <c r="U4613" s="43">
        <f ca="1">_xll.BInterpol('Base CDI'!$H$4:$H$28,'Base CDI'!$I$4:$I$29,S4613,"Cubic","Extrapolate=Linear","MultiX=Average","Skip=True","Sort=True")</f>
        <v>13.534042407660737</v>
      </c>
    </row>
    <row r="4614" spans="16:21" x14ac:dyDescent="0.25">
      <c r="P4614" s="10">
        <v>41221</v>
      </c>
      <c r="Q4614">
        <v>29.40605</v>
      </c>
      <c r="S4614" s="42">
        <f t="shared" ca="1" si="77"/>
        <v>50634</v>
      </c>
      <c r="T4614" s="43">
        <f ca="1">_xll.BInterpol('Base CDI'!$H$4:$H$28,'Base CDI'!$J$4:$J$29,S4614,"Cubic","Extrapolate=Linear","MultiX=Average","Skip=True","Sort=True")</f>
        <v>13.513619699042408</v>
      </c>
      <c r="U4614" s="43">
        <f ca="1">_xll.BInterpol('Base CDI'!$H$4:$H$28,'Base CDI'!$I$4:$I$29,S4614,"Cubic","Extrapolate=Linear","MultiX=Average","Skip=True","Sort=True")</f>
        <v>13.534049247606017</v>
      </c>
    </row>
    <row r="4615" spans="16:21" x14ac:dyDescent="0.25">
      <c r="P4615" s="10">
        <v>41222</v>
      </c>
      <c r="Q4615">
        <v>29.41404</v>
      </c>
      <c r="S4615" s="42">
        <f t="shared" ca="1" si="77"/>
        <v>50635</v>
      </c>
      <c r="T4615" s="43">
        <f ca="1">_xll.BInterpol('Base CDI'!$H$4:$H$28,'Base CDI'!$J$4:$J$29,S4615,"Cubic","Extrapolate=Linear","MultiX=Average","Skip=True","Sort=True")</f>
        <v>13.513622435020521</v>
      </c>
      <c r="U4615" s="43">
        <f ca="1">_xll.BInterpol('Base CDI'!$H$4:$H$28,'Base CDI'!$I$4:$I$29,S4615,"Cubic","Extrapolate=Linear","MultiX=Average","Skip=True","Sort=True")</f>
        <v>13.534056087551297</v>
      </c>
    </row>
    <row r="4616" spans="16:21" x14ac:dyDescent="0.25">
      <c r="P4616" s="10">
        <v>41225</v>
      </c>
      <c r="Q4616">
        <v>29.422039999999999</v>
      </c>
      <c r="S4616" s="42">
        <f t="shared" ca="1" si="77"/>
        <v>50636</v>
      </c>
      <c r="T4616" s="43">
        <f ca="1">_xll.BInterpol('Base CDI'!$H$4:$H$28,'Base CDI'!$J$4:$J$29,S4616,"Cubic","Extrapolate=Linear","MultiX=Average","Skip=True","Sort=True")</f>
        <v>13.513625170998633</v>
      </c>
      <c r="U4616" s="43">
        <f ca="1">_xll.BInterpol('Base CDI'!$H$4:$H$28,'Base CDI'!$I$4:$I$29,S4616,"Cubic","Extrapolate=Linear","MultiX=Average","Skip=True","Sort=True")</f>
        <v>13.534062927496578</v>
      </c>
    </row>
    <row r="4617" spans="16:21" x14ac:dyDescent="0.25">
      <c r="P4617" s="10">
        <v>41226</v>
      </c>
      <c r="Q4617">
        <v>29.430009999999999</v>
      </c>
      <c r="S4617" s="42">
        <f t="shared" ca="1" si="77"/>
        <v>50637</v>
      </c>
      <c r="T4617" s="43">
        <f ca="1">_xll.BInterpol('Base CDI'!$H$4:$H$28,'Base CDI'!$J$4:$J$29,S4617,"Cubic","Extrapolate=Linear","MultiX=Average","Skip=True","Sort=True")</f>
        <v>13.513627906976746</v>
      </c>
      <c r="U4617" s="43">
        <f ca="1">_xll.BInterpol('Base CDI'!$H$4:$H$28,'Base CDI'!$I$4:$I$29,S4617,"Cubic","Extrapolate=Linear","MultiX=Average","Skip=True","Sort=True")</f>
        <v>13.534069767441858</v>
      </c>
    </row>
    <row r="4618" spans="16:21" x14ac:dyDescent="0.25">
      <c r="P4618" s="10">
        <v>41227</v>
      </c>
      <c r="Q4618">
        <v>29.43798</v>
      </c>
      <c r="S4618" s="42">
        <f t="shared" ca="1" si="77"/>
        <v>50638</v>
      </c>
      <c r="T4618" s="43">
        <f ca="1">_xll.BInterpol('Base CDI'!$H$4:$H$28,'Base CDI'!$J$4:$J$29,S4618,"Cubic","Extrapolate=Linear","MultiX=Average","Skip=True","Sort=True")</f>
        <v>13.513630642954856</v>
      </c>
      <c r="U4618" s="43">
        <f ca="1">_xll.BInterpol('Base CDI'!$H$4:$H$28,'Base CDI'!$I$4:$I$29,S4618,"Cubic","Extrapolate=Linear","MultiX=Average","Skip=True","Sort=True")</f>
        <v>13.534076607387139</v>
      </c>
    </row>
    <row r="4619" spans="16:21" x14ac:dyDescent="0.25">
      <c r="P4619" s="10">
        <v>41229</v>
      </c>
      <c r="Q4619">
        <v>29.44595</v>
      </c>
      <c r="S4619" s="42">
        <f t="shared" ref="S4619:S4682" ca="1" si="78">S4618+1</f>
        <v>50639</v>
      </c>
      <c r="T4619" s="43">
        <f ca="1">_xll.BInterpol('Base CDI'!$H$4:$H$28,'Base CDI'!$J$4:$J$29,S4619,"Cubic","Extrapolate=Linear","MultiX=Average","Skip=True","Sort=True")</f>
        <v>13.513633378932969</v>
      </c>
      <c r="U4619" s="43">
        <f ca="1">_xll.BInterpol('Base CDI'!$H$4:$H$28,'Base CDI'!$I$4:$I$29,S4619,"Cubic","Extrapolate=Linear","MultiX=Average","Skip=True","Sort=True")</f>
        <v>13.534083447332421</v>
      </c>
    </row>
    <row r="4620" spans="16:21" x14ac:dyDescent="0.25">
      <c r="P4620" s="10">
        <v>41232</v>
      </c>
      <c r="Q4620">
        <v>29.45391</v>
      </c>
      <c r="S4620" s="42">
        <f t="shared" ca="1" si="78"/>
        <v>50640</v>
      </c>
      <c r="T4620" s="43">
        <f ca="1">_xll.BInterpol('Base CDI'!$H$4:$H$28,'Base CDI'!$J$4:$J$29,S4620,"Cubic","Extrapolate=Linear","MultiX=Average","Skip=True","Sort=True")</f>
        <v>13.513636114911082</v>
      </c>
      <c r="U4620" s="43">
        <f ca="1">_xll.BInterpol('Base CDI'!$H$4:$H$28,'Base CDI'!$I$4:$I$29,S4620,"Cubic","Extrapolate=Linear","MultiX=Average","Skip=True","Sort=True")</f>
        <v>13.534090287277701</v>
      </c>
    </row>
    <row r="4621" spans="16:21" x14ac:dyDescent="0.25">
      <c r="P4621" s="10">
        <v>41233</v>
      </c>
      <c r="Q4621">
        <v>29.461860000000001</v>
      </c>
      <c r="S4621" s="42">
        <f t="shared" ca="1" si="78"/>
        <v>50641</v>
      </c>
      <c r="T4621" s="43">
        <f ca="1">_xll.BInterpol('Base CDI'!$H$4:$H$28,'Base CDI'!$J$4:$J$29,S4621,"Cubic","Extrapolate=Linear","MultiX=Average","Skip=True","Sort=True")</f>
        <v>13.513638850889194</v>
      </c>
      <c r="U4621" s="43">
        <f ca="1">_xll.BInterpol('Base CDI'!$H$4:$H$28,'Base CDI'!$I$4:$I$29,S4621,"Cubic","Extrapolate=Linear","MultiX=Average","Skip=True","Sort=True")</f>
        <v>13.534097127222982</v>
      </c>
    </row>
    <row r="4622" spans="16:21" x14ac:dyDescent="0.25">
      <c r="P4622" s="10">
        <v>41234</v>
      </c>
      <c r="Q4622">
        <v>29.46978</v>
      </c>
      <c r="S4622" s="42">
        <f t="shared" ca="1" si="78"/>
        <v>50642</v>
      </c>
      <c r="T4622" s="43">
        <f ca="1">_xll.BInterpol('Base CDI'!$H$4:$H$28,'Base CDI'!$J$4:$J$29,S4622,"Cubic","Extrapolate=Linear","MultiX=Average","Skip=True","Sort=True")</f>
        <v>13.513641586867307</v>
      </c>
      <c r="U4622" s="43">
        <f ca="1">_xll.BInterpol('Base CDI'!$H$4:$H$28,'Base CDI'!$I$4:$I$29,S4622,"Cubic","Extrapolate=Linear","MultiX=Average","Skip=True","Sort=True")</f>
        <v>13.534103967168262</v>
      </c>
    </row>
    <row r="4623" spans="16:21" x14ac:dyDescent="0.25">
      <c r="P4623" s="10">
        <v>41235</v>
      </c>
      <c r="Q4623">
        <v>29.477679999999999</v>
      </c>
      <c r="S4623" s="42">
        <f t="shared" ca="1" si="78"/>
        <v>50643</v>
      </c>
      <c r="T4623" s="43">
        <f ca="1">_xll.BInterpol('Base CDI'!$H$4:$H$28,'Base CDI'!$J$4:$J$29,S4623,"Cubic","Extrapolate=Linear","MultiX=Average","Skip=True","Sort=True")</f>
        <v>13.513644322845419</v>
      </c>
      <c r="U4623" s="43">
        <f ca="1">_xll.BInterpol('Base CDI'!$H$4:$H$28,'Base CDI'!$I$4:$I$29,S4623,"Cubic","Extrapolate=Linear","MultiX=Average","Skip=True","Sort=True")</f>
        <v>13.534110807113542</v>
      </c>
    </row>
    <row r="4624" spans="16:21" x14ac:dyDescent="0.25">
      <c r="P4624" s="10">
        <v>41236</v>
      </c>
      <c r="Q4624">
        <v>29.485690000000002</v>
      </c>
      <c r="S4624" s="42">
        <f t="shared" ca="1" si="78"/>
        <v>50644</v>
      </c>
      <c r="T4624" s="43">
        <f ca="1">_xll.BInterpol('Base CDI'!$H$4:$H$28,'Base CDI'!$J$4:$J$29,S4624,"Cubic","Extrapolate=Linear","MultiX=Average","Skip=True","Sort=True")</f>
        <v>13.51364705882353</v>
      </c>
      <c r="U4624" s="43">
        <f ca="1">_xll.BInterpol('Base CDI'!$H$4:$H$28,'Base CDI'!$I$4:$I$29,S4624,"Cubic","Extrapolate=Linear","MultiX=Average","Skip=True","Sort=True")</f>
        <v>13.534117647058823</v>
      </c>
    </row>
    <row r="4625" spans="16:21" x14ac:dyDescent="0.25">
      <c r="P4625" s="10">
        <v>41239</v>
      </c>
      <c r="Q4625">
        <v>29.493739999999999</v>
      </c>
      <c r="S4625" s="42">
        <f t="shared" ca="1" si="78"/>
        <v>50645</v>
      </c>
      <c r="T4625" s="43">
        <f ca="1">_xll.BInterpol('Base CDI'!$H$4:$H$28,'Base CDI'!$J$4:$J$29,S4625,"Cubic","Extrapolate=Linear","MultiX=Average","Skip=True","Sort=True")</f>
        <v>13.513649794801642</v>
      </c>
      <c r="U4625" s="43">
        <f ca="1">_xll.BInterpol('Base CDI'!$H$4:$H$28,'Base CDI'!$I$4:$I$29,S4625,"Cubic","Extrapolate=Linear","MultiX=Average","Skip=True","Sort=True")</f>
        <v>13.534124487004103</v>
      </c>
    </row>
    <row r="4626" spans="16:21" x14ac:dyDescent="0.25">
      <c r="P4626" s="10">
        <v>41240</v>
      </c>
      <c r="Q4626">
        <v>29.501799999999999</v>
      </c>
      <c r="S4626" s="42">
        <f t="shared" ca="1" si="78"/>
        <v>50646</v>
      </c>
      <c r="T4626" s="43">
        <f ca="1">_xll.BInterpol('Base CDI'!$H$4:$H$28,'Base CDI'!$J$4:$J$29,S4626,"Cubic","Extrapolate=Linear","MultiX=Average","Skip=True","Sort=True")</f>
        <v>13.513652530779755</v>
      </c>
      <c r="U4626" s="43">
        <f ca="1">_xll.BInterpol('Base CDI'!$H$4:$H$28,'Base CDI'!$I$4:$I$29,S4626,"Cubic","Extrapolate=Linear","MultiX=Average","Skip=True","Sort=True")</f>
        <v>13.534131326949383</v>
      </c>
    </row>
    <row r="4627" spans="16:21" x14ac:dyDescent="0.25">
      <c r="P4627" s="10">
        <v>41241</v>
      </c>
      <c r="Q4627">
        <v>29.50986</v>
      </c>
      <c r="S4627" s="42">
        <f t="shared" ca="1" si="78"/>
        <v>50647</v>
      </c>
      <c r="T4627" s="43">
        <f ca="1">_xll.BInterpol('Base CDI'!$H$4:$H$28,'Base CDI'!$J$4:$J$29,S4627,"Cubic","Extrapolate=Linear","MultiX=Average","Skip=True","Sort=True")</f>
        <v>13.513655266757867</v>
      </c>
      <c r="U4627" s="43">
        <f ca="1">_xll.BInterpol('Base CDI'!$H$4:$H$28,'Base CDI'!$I$4:$I$29,S4627,"Cubic","Extrapolate=Linear","MultiX=Average","Skip=True","Sort=True")</f>
        <v>13.534138166894664</v>
      </c>
    </row>
    <row r="4628" spans="16:21" x14ac:dyDescent="0.25">
      <c r="P4628" s="10">
        <v>41242</v>
      </c>
      <c r="Q4628">
        <v>29.517900000000001</v>
      </c>
      <c r="S4628" s="42">
        <f t="shared" ca="1" si="78"/>
        <v>50648</v>
      </c>
      <c r="T4628" s="43">
        <f ca="1">_xll.BInterpol('Base CDI'!$H$4:$H$28,'Base CDI'!$J$4:$J$29,S4628,"Cubic","Extrapolate=Linear","MultiX=Average","Skip=True","Sort=True")</f>
        <v>13.51365800273598</v>
      </c>
      <c r="U4628" s="43">
        <f ca="1">_xll.BInterpol('Base CDI'!$H$4:$H$28,'Base CDI'!$I$4:$I$29,S4628,"Cubic","Extrapolate=Linear","MultiX=Average","Skip=True","Sort=True")</f>
        <v>13.534145006839944</v>
      </c>
    </row>
    <row r="4629" spans="16:21" x14ac:dyDescent="0.25">
      <c r="P4629" s="10">
        <v>41243</v>
      </c>
      <c r="Q4629">
        <v>29.52591</v>
      </c>
      <c r="S4629" s="42">
        <f t="shared" ca="1" si="78"/>
        <v>50649</v>
      </c>
      <c r="T4629" s="43">
        <f ca="1">_xll.BInterpol('Base CDI'!$H$4:$H$28,'Base CDI'!$J$4:$J$29,S4629,"Cubic","Extrapolate=Linear","MultiX=Average","Skip=True","Sort=True")</f>
        <v>13.513660738714091</v>
      </c>
      <c r="U4629" s="43">
        <f ca="1">_xll.BInterpol('Base CDI'!$H$4:$H$28,'Base CDI'!$I$4:$I$29,S4629,"Cubic","Extrapolate=Linear","MultiX=Average","Skip=True","Sort=True")</f>
        <v>13.534151846785225</v>
      </c>
    </row>
    <row r="4630" spans="16:21" x14ac:dyDescent="0.25">
      <c r="P4630" s="10">
        <v>41246</v>
      </c>
      <c r="Q4630">
        <v>29.533899999999999</v>
      </c>
      <c r="S4630" s="42">
        <f t="shared" ca="1" si="78"/>
        <v>50650</v>
      </c>
      <c r="T4630" s="43">
        <f ca="1">_xll.BInterpol('Base CDI'!$H$4:$H$28,'Base CDI'!$J$4:$J$29,S4630,"Cubic","Extrapolate=Linear","MultiX=Average","Skip=True","Sort=True")</f>
        <v>13.513663474692203</v>
      </c>
      <c r="U4630" s="43">
        <f ca="1">_xll.BInterpol('Base CDI'!$H$4:$H$28,'Base CDI'!$I$4:$I$29,S4630,"Cubic","Extrapolate=Linear","MultiX=Average","Skip=True","Sort=True")</f>
        <v>13.534158686730505</v>
      </c>
    </row>
    <row r="4631" spans="16:21" x14ac:dyDescent="0.25">
      <c r="P4631" s="10">
        <v>41247</v>
      </c>
      <c r="Q4631">
        <v>29.541910000000001</v>
      </c>
      <c r="S4631" s="42">
        <f t="shared" ca="1" si="78"/>
        <v>50651</v>
      </c>
      <c r="T4631" s="43">
        <f ca="1">_xll.BInterpol('Base CDI'!$H$4:$H$28,'Base CDI'!$J$4:$J$29,S4631,"Cubic","Extrapolate=Linear","MultiX=Average","Skip=True","Sort=True")</f>
        <v>13.513666210670316</v>
      </c>
      <c r="U4631" s="43">
        <f ca="1">_xll.BInterpol('Base CDI'!$H$4:$H$28,'Base CDI'!$I$4:$I$29,S4631,"Cubic","Extrapolate=Linear","MultiX=Average","Skip=True","Sort=True")</f>
        <v>13.534165526675785</v>
      </c>
    </row>
    <row r="4632" spans="16:21" x14ac:dyDescent="0.25">
      <c r="P4632" s="10">
        <v>41248</v>
      </c>
      <c r="Q4632">
        <v>29.54992</v>
      </c>
      <c r="S4632" s="42">
        <f t="shared" ca="1" si="78"/>
        <v>50652</v>
      </c>
      <c r="T4632" s="43">
        <f ca="1">_xll.BInterpol('Base CDI'!$H$4:$H$28,'Base CDI'!$J$4:$J$29,S4632,"Cubic","Extrapolate=Linear","MultiX=Average","Skip=True","Sort=True")</f>
        <v>13.513668946648428</v>
      </c>
      <c r="U4632" s="43">
        <f ca="1">_xll.BInterpol('Base CDI'!$H$4:$H$28,'Base CDI'!$I$4:$I$29,S4632,"Cubic","Extrapolate=Linear","MultiX=Average","Skip=True","Sort=True")</f>
        <v>13.534172366621066</v>
      </c>
    </row>
    <row r="4633" spans="16:21" x14ac:dyDescent="0.25">
      <c r="P4633" s="10">
        <v>41249</v>
      </c>
      <c r="Q4633">
        <v>29.557919999999999</v>
      </c>
      <c r="S4633" s="42">
        <f t="shared" ca="1" si="78"/>
        <v>50653</v>
      </c>
      <c r="T4633" s="43">
        <f ca="1">_xll.BInterpol('Base CDI'!$H$4:$H$28,'Base CDI'!$J$4:$J$29,S4633,"Cubic","Extrapolate=Linear","MultiX=Average","Skip=True","Sort=True")</f>
        <v>13.513671682626541</v>
      </c>
      <c r="U4633" s="43">
        <f ca="1">_xll.BInterpol('Base CDI'!$H$4:$H$28,'Base CDI'!$I$4:$I$29,S4633,"Cubic","Extrapolate=Linear","MultiX=Average","Skip=True","Sort=True")</f>
        <v>13.534179206566346</v>
      </c>
    </row>
    <row r="4634" spans="16:21" x14ac:dyDescent="0.25">
      <c r="P4634" s="10">
        <v>41250</v>
      </c>
      <c r="Q4634">
        <v>29.565909999999999</v>
      </c>
      <c r="S4634" s="42">
        <f t="shared" ca="1" si="78"/>
        <v>50654</v>
      </c>
      <c r="T4634" s="43">
        <f ca="1">_xll.BInterpol('Base CDI'!$H$4:$H$28,'Base CDI'!$J$4:$J$29,S4634,"Cubic","Extrapolate=Linear","MultiX=Average","Skip=True","Sort=True")</f>
        <v>13.513674418604651</v>
      </c>
      <c r="U4634" s="43">
        <f ca="1">_xll.BInterpol('Base CDI'!$H$4:$H$28,'Base CDI'!$I$4:$I$29,S4634,"Cubic","Extrapolate=Linear","MultiX=Average","Skip=True","Sort=True")</f>
        <v>13.534186046511627</v>
      </c>
    </row>
    <row r="4635" spans="16:21" x14ac:dyDescent="0.25">
      <c r="P4635" s="10">
        <v>41253</v>
      </c>
      <c r="Q4635">
        <v>29.573889999999999</v>
      </c>
      <c r="S4635" s="42">
        <f t="shared" ca="1" si="78"/>
        <v>50655</v>
      </c>
      <c r="T4635" s="43">
        <f ca="1">_xll.BInterpol('Base CDI'!$H$4:$H$28,'Base CDI'!$J$4:$J$29,S4635,"Cubic","Extrapolate=Linear","MultiX=Average","Skip=True","Sort=True")</f>
        <v>13.513677154582764</v>
      </c>
      <c r="U4635" s="43">
        <f ca="1">_xll.BInterpol('Base CDI'!$H$4:$H$28,'Base CDI'!$I$4:$I$29,S4635,"Cubic","Extrapolate=Linear","MultiX=Average","Skip=True","Sort=True")</f>
        <v>13.534192886456907</v>
      </c>
    </row>
    <row r="4636" spans="16:21" x14ac:dyDescent="0.25">
      <c r="P4636" s="10">
        <v>41254</v>
      </c>
      <c r="Q4636">
        <v>29.58184</v>
      </c>
      <c r="S4636" s="42">
        <f t="shared" ca="1" si="78"/>
        <v>50656</v>
      </c>
      <c r="T4636" s="43">
        <f ca="1">_xll.BInterpol('Base CDI'!$H$4:$H$28,'Base CDI'!$J$4:$J$29,S4636,"Cubic","Extrapolate=Linear","MultiX=Average","Skip=True","Sort=True")</f>
        <v>13.513679890560876</v>
      </c>
      <c r="U4636" s="43">
        <f ca="1">_xll.BInterpol('Base CDI'!$H$4:$H$28,'Base CDI'!$I$4:$I$29,S4636,"Cubic","Extrapolate=Linear","MultiX=Average","Skip=True","Sort=True")</f>
        <v>13.534199726402187</v>
      </c>
    </row>
    <row r="4637" spans="16:21" x14ac:dyDescent="0.25">
      <c r="P4637" s="10">
        <v>41255</v>
      </c>
      <c r="Q4637">
        <v>29.589749999999999</v>
      </c>
      <c r="S4637" s="42">
        <f t="shared" ca="1" si="78"/>
        <v>50657</v>
      </c>
      <c r="T4637" s="43">
        <f ca="1">_xll.BInterpol('Base CDI'!$H$4:$H$28,'Base CDI'!$J$4:$J$29,S4637,"Cubic","Extrapolate=Linear","MultiX=Average","Skip=True","Sort=True")</f>
        <v>13.513682626538989</v>
      </c>
      <c r="U4637" s="43">
        <f ca="1">_xll.BInterpol('Base CDI'!$H$4:$H$28,'Base CDI'!$I$4:$I$29,S4637,"Cubic","Extrapolate=Linear","MultiX=Average","Skip=True","Sort=True")</f>
        <v>13.534206566347468</v>
      </c>
    </row>
    <row r="4638" spans="16:21" x14ac:dyDescent="0.25">
      <c r="P4638" s="10">
        <v>41256</v>
      </c>
      <c r="Q4638">
        <v>29.597670000000001</v>
      </c>
      <c r="S4638" s="42">
        <f t="shared" ca="1" si="78"/>
        <v>50658</v>
      </c>
      <c r="T4638" s="43">
        <f ca="1">_xll.BInterpol('Base CDI'!$H$4:$H$28,'Base CDI'!$J$4:$J$29,S4638,"Cubic","Extrapolate=Linear","MultiX=Average","Skip=True","Sort=True")</f>
        <v>13.513685362517101</v>
      </c>
      <c r="U4638" s="43">
        <f ca="1">_xll.BInterpol('Base CDI'!$H$4:$H$28,'Base CDI'!$I$4:$I$29,S4638,"Cubic","Extrapolate=Linear","MultiX=Average","Skip=True","Sort=True")</f>
        <v>13.534213406292748</v>
      </c>
    </row>
    <row r="4639" spans="16:21" x14ac:dyDescent="0.25">
      <c r="P4639" s="10">
        <v>41257</v>
      </c>
      <c r="Q4639">
        <v>29.605560000000001</v>
      </c>
      <c r="S4639" s="42">
        <f t="shared" ca="1" si="78"/>
        <v>50659</v>
      </c>
      <c r="T4639" s="43">
        <f ca="1">_xll.BInterpol('Base CDI'!$H$4:$H$28,'Base CDI'!$J$4:$J$29,S4639,"Cubic","Extrapolate=Linear","MultiX=Average","Skip=True","Sort=True")</f>
        <v>13.513688098495214</v>
      </c>
      <c r="U4639" s="43">
        <f ca="1">_xll.BInterpol('Base CDI'!$H$4:$H$28,'Base CDI'!$I$4:$I$29,S4639,"Cubic","Extrapolate=Linear","MultiX=Average","Skip=True","Sort=True")</f>
        <v>13.534220246238029</v>
      </c>
    </row>
    <row r="4640" spans="16:21" x14ac:dyDescent="0.25">
      <c r="P4640" s="10">
        <v>41260</v>
      </c>
      <c r="Q4640">
        <v>29.613399999999999</v>
      </c>
      <c r="S4640" s="42">
        <f t="shared" ca="1" si="78"/>
        <v>50660</v>
      </c>
      <c r="T4640" s="43">
        <f ca="1">_xll.BInterpol('Base CDI'!$H$4:$H$28,'Base CDI'!$J$4:$J$29,S4640,"Cubic","Extrapolate=Linear","MultiX=Average","Skip=True","Sort=True")</f>
        <v>13.513690834473325</v>
      </c>
      <c r="U4640" s="43">
        <f ca="1">_xll.BInterpol('Base CDI'!$H$4:$H$28,'Base CDI'!$I$4:$I$29,S4640,"Cubic","Extrapolate=Linear","MultiX=Average","Skip=True","Sort=True")</f>
        <v>13.534227086183309</v>
      </c>
    </row>
    <row r="4641" spans="16:21" x14ac:dyDescent="0.25">
      <c r="P4641" s="10">
        <v>41261</v>
      </c>
      <c r="Q4641">
        <v>29.621230000000001</v>
      </c>
      <c r="S4641" s="42">
        <f t="shared" ca="1" si="78"/>
        <v>50661</v>
      </c>
      <c r="T4641" s="43">
        <f ca="1">_xll.BInterpol('Base CDI'!$H$4:$H$28,'Base CDI'!$J$4:$J$29,S4641,"Cubic","Extrapolate=Linear","MultiX=Average","Skip=True","Sort=True")</f>
        <v>13.513693570451437</v>
      </c>
      <c r="U4641" s="43">
        <f ca="1">_xll.BInterpol('Base CDI'!$H$4:$H$28,'Base CDI'!$I$4:$I$29,S4641,"Cubic","Extrapolate=Linear","MultiX=Average","Skip=True","Sort=True")</f>
        <v>13.534233926128589</v>
      </c>
    </row>
    <row r="4642" spans="16:21" x14ac:dyDescent="0.25">
      <c r="P4642" s="10">
        <v>41262</v>
      </c>
      <c r="Q4642">
        <v>29.62904</v>
      </c>
      <c r="S4642" s="42">
        <f t="shared" ca="1" si="78"/>
        <v>50662</v>
      </c>
      <c r="T4642" s="43">
        <f ca="1">_xll.BInterpol('Base CDI'!$H$4:$H$28,'Base CDI'!$J$4:$J$29,S4642,"Cubic","Extrapolate=Linear","MultiX=Average","Skip=True","Sort=True")</f>
        <v>13.51369630642955</v>
      </c>
      <c r="U4642" s="43">
        <f ca="1">_xll.BInterpol('Base CDI'!$H$4:$H$28,'Base CDI'!$I$4:$I$29,S4642,"Cubic","Extrapolate=Linear","MultiX=Average","Skip=True","Sort=True")</f>
        <v>13.53424076607387</v>
      </c>
    </row>
    <row r="4643" spans="16:21" x14ac:dyDescent="0.25">
      <c r="P4643" s="10">
        <v>41263</v>
      </c>
      <c r="Q4643">
        <v>29.63682</v>
      </c>
      <c r="S4643" s="42">
        <f t="shared" ca="1" si="78"/>
        <v>50663</v>
      </c>
      <c r="T4643" s="43">
        <f ca="1">_xll.BInterpol('Base CDI'!$H$4:$H$28,'Base CDI'!$J$4:$J$29,S4643,"Cubic","Extrapolate=Linear","MultiX=Average","Skip=True","Sort=True")</f>
        <v>13.513699042407662</v>
      </c>
      <c r="U4643" s="43">
        <f ca="1">_xll.BInterpol('Base CDI'!$H$4:$H$28,'Base CDI'!$I$4:$I$29,S4643,"Cubic","Extrapolate=Linear","MultiX=Average","Skip=True","Sort=True")</f>
        <v>13.53424760601915</v>
      </c>
    </row>
    <row r="4644" spans="16:21" x14ac:dyDescent="0.25">
      <c r="P4644" s="10">
        <v>41264</v>
      </c>
      <c r="Q4644">
        <v>29.64462</v>
      </c>
      <c r="S4644" s="42">
        <f t="shared" ca="1" si="78"/>
        <v>50664</v>
      </c>
      <c r="T4644" s="43">
        <f ca="1">_xll.BInterpol('Base CDI'!$H$4:$H$28,'Base CDI'!$J$4:$J$29,S4644,"Cubic","Extrapolate=Linear","MultiX=Average","Skip=True","Sort=True")</f>
        <v>13.513701778385775</v>
      </c>
      <c r="U4644" s="43">
        <f ca="1">_xll.BInterpol('Base CDI'!$H$4:$H$28,'Base CDI'!$I$4:$I$29,S4644,"Cubic","Extrapolate=Linear","MultiX=Average","Skip=True","Sort=True")</f>
        <v>13.534254445964431</v>
      </c>
    </row>
    <row r="4645" spans="16:21" x14ac:dyDescent="0.25">
      <c r="P4645" s="10">
        <v>41267</v>
      </c>
      <c r="Q4645">
        <v>29.652429999999999</v>
      </c>
      <c r="S4645" s="42">
        <f t="shared" ca="1" si="78"/>
        <v>50665</v>
      </c>
      <c r="T4645" s="43">
        <f ca="1">_xll.BInterpol('Base CDI'!$H$4:$H$28,'Base CDI'!$J$4:$J$29,S4645,"Cubic","Extrapolate=Linear","MultiX=Average","Skip=True","Sort=True")</f>
        <v>13.513704514363885</v>
      </c>
      <c r="U4645" s="43">
        <f ca="1">_xll.BInterpol('Base CDI'!$H$4:$H$28,'Base CDI'!$I$4:$I$29,S4645,"Cubic","Extrapolate=Linear","MultiX=Average","Skip=True","Sort=True")</f>
        <v>13.534261285909711</v>
      </c>
    </row>
    <row r="4646" spans="16:21" x14ac:dyDescent="0.25">
      <c r="P4646" s="10">
        <v>41269</v>
      </c>
      <c r="Q4646">
        <v>29.660250000000001</v>
      </c>
      <c r="S4646" s="42">
        <f t="shared" ca="1" si="78"/>
        <v>50666</v>
      </c>
      <c r="T4646" s="43">
        <f ca="1">_xll.BInterpol('Base CDI'!$H$4:$H$28,'Base CDI'!$J$4:$J$29,S4646,"Cubic","Extrapolate=Linear","MultiX=Average","Skip=True","Sort=True")</f>
        <v>13.513707250341998</v>
      </c>
      <c r="U4646" s="43">
        <f ca="1">_xll.BInterpol('Base CDI'!$H$4:$H$28,'Base CDI'!$I$4:$I$29,S4646,"Cubic","Extrapolate=Linear","MultiX=Average","Skip=True","Sort=True")</f>
        <v>13.534268125854991</v>
      </c>
    </row>
    <row r="4647" spans="16:21" x14ac:dyDescent="0.25">
      <c r="P4647" s="10">
        <v>41270</v>
      </c>
      <c r="Q4647">
        <v>29.668109999999999</v>
      </c>
      <c r="S4647" s="42">
        <f t="shared" ca="1" si="78"/>
        <v>50667</v>
      </c>
      <c r="T4647" s="43">
        <f ca="1">_xll.BInterpol('Base CDI'!$H$4:$H$28,'Base CDI'!$J$4:$J$29,S4647,"Cubic","Extrapolate=Linear","MultiX=Average","Skip=True","Sort=True")</f>
        <v>13.51370998632011</v>
      </c>
      <c r="U4647" s="43">
        <f ca="1">_xll.BInterpol('Base CDI'!$H$4:$H$28,'Base CDI'!$I$4:$I$29,S4647,"Cubic","Extrapolate=Linear","MultiX=Average","Skip=True","Sort=True")</f>
        <v>13.534274965800272</v>
      </c>
    </row>
    <row r="4648" spans="16:21" x14ac:dyDescent="0.25">
      <c r="P4648" s="10">
        <v>41271</v>
      </c>
      <c r="Q4648">
        <v>29.67596</v>
      </c>
      <c r="S4648" s="42">
        <f t="shared" ca="1" si="78"/>
        <v>50668</v>
      </c>
      <c r="T4648" s="43">
        <f ca="1">_xll.BInterpol('Base CDI'!$H$4:$H$28,'Base CDI'!$J$4:$J$29,S4648,"Cubic","Extrapolate=Linear","MultiX=Average","Skip=True","Sort=True")</f>
        <v>13.513712722298223</v>
      </c>
      <c r="U4648" s="43">
        <f ca="1">_xll.BInterpol('Base CDI'!$H$4:$H$28,'Base CDI'!$I$4:$I$29,S4648,"Cubic","Extrapolate=Linear","MultiX=Average","Skip=True","Sort=True")</f>
        <v>13.534281805745552</v>
      </c>
    </row>
    <row r="4649" spans="16:21" x14ac:dyDescent="0.25">
      <c r="P4649" s="10">
        <v>41274</v>
      </c>
      <c r="Q4649">
        <v>29.683820000000001</v>
      </c>
      <c r="S4649" s="42">
        <f t="shared" ca="1" si="78"/>
        <v>50669</v>
      </c>
      <c r="T4649" s="43">
        <f ca="1">_xll.BInterpol('Base CDI'!$H$4:$H$28,'Base CDI'!$J$4:$J$29,S4649,"Cubic","Extrapolate=Linear","MultiX=Average","Skip=True","Sort=True")</f>
        <v>13.513715458276335</v>
      </c>
      <c r="U4649" s="43">
        <f ca="1">_xll.BInterpol('Base CDI'!$H$4:$H$28,'Base CDI'!$I$4:$I$29,S4649,"Cubic","Extrapolate=Linear","MultiX=Average","Skip=True","Sort=True")</f>
        <v>13.534288645690832</v>
      </c>
    </row>
    <row r="4650" spans="16:21" x14ac:dyDescent="0.25">
      <c r="P4650" s="10">
        <v>41276</v>
      </c>
      <c r="Q4650">
        <v>29.691680000000002</v>
      </c>
      <c r="S4650" s="42">
        <f t="shared" ca="1" si="78"/>
        <v>50670</v>
      </c>
      <c r="T4650" s="43">
        <f ca="1">_xll.BInterpol('Base CDI'!$H$4:$H$28,'Base CDI'!$J$4:$J$29,S4650,"Cubic","Extrapolate=Linear","MultiX=Average","Skip=True","Sort=True")</f>
        <v>13.513718194254446</v>
      </c>
      <c r="U4650" s="43">
        <f ca="1">_xll.BInterpol('Base CDI'!$H$4:$H$28,'Base CDI'!$I$4:$I$29,S4650,"Cubic","Extrapolate=Linear","MultiX=Average","Skip=True","Sort=True")</f>
        <v>13.534295485636113</v>
      </c>
    </row>
    <row r="4651" spans="16:21" x14ac:dyDescent="0.25">
      <c r="P4651" s="10">
        <v>41277</v>
      </c>
      <c r="Q4651">
        <v>29.699570000000001</v>
      </c>
      <c r="S4651" s="42">
        <f t="shared" ca="1" si="78"/>
        <v>50671</v>
      </c>
      <c r="T4651" s="43">
        <f ca="1">_xll.BInterpol('Base CDI'!$H$4:$H$28,'Base CDI'!$J$4:$J$29,S4651,"Cubic","Extrapolate=Linear","MultiX=Average","Skip=True","Sort=True")</f>
        <v>13.513720930232559</v>
      </c>
      <c r="U4651" s="43">
        <f ca="1">_xll.BInterpol('Base CDI'!$H$4:$H$28,'Base CDI'!$I$4:$I$29,S4651,"Cubic","Extrapolate=Linear","MultiX=Average","Skip=True","Sort=True")</f>
        <v>13.534302325581393</v>
      </c>
    </row>
    <row r="4652" spans="16:21" x14ac:dyDescent="0.25">
      <c r="P4652" s="10">
        <v>41278</v>
      </c>
      <c r="Q4652">
        <v>29.707450000000001</v>
      </c>
      <c r="S4652" s="42">
        <f t="shared" ca="1" si="78"/>
        <v>50672</v>
      </c>
      <c r="T4652" s="43">
        <f ca="1">_xll.BInterpol('Base CDI'!$H$4:$H$28,'Base CDI'!$J$4:$J$29,S4652,"Cubic","Extrapolate=Linear","MultiX=Average","Skip=True","Sort=True")</f>
        <v>13.513723666210671</v>
      </c>
      <c r="U4652" s="43">
        <f ca="1">_xll.BInterpol('Base CDI'!$H$4:$H$28,'Base CDI'!$I$4:$I$29,S4652,"Cubic","Extrapolate=Linear","MultiX=Average","Skip=True","Sort=True")</f>
        <v>13.534309165526674</v>
      </c>
    </row>
    <row r="4653" spans="16:21" x14ac:dyDescent="0.25">
      <c r="P4653" s="10">
        <v>41281</v>
      </c>
      <c r="Q4653">
        <v>29.715350000000001</v>
      </c>
      <c r="S4653" s="42">
        <f t="shared" ca="1" si="78"/>
        <v>50673</v>
      </c>
      <c r="T4653" s="43">
        <f ca="1">_xll.BInterpol('Base CDI'!$H$4:$H$28,'Base CDI'!$J$4:$J$29,S4653,"Cubic","Extrapolate=Linear","MultiX=Average","Skip=True","Sort=True")</f>
        <v>13.513726402188784</v>
      </c>
      <c r="U4653" s="43">
        <f ca="1">_xll.BInterpol('Base CDI'!$H$4:$H$28,'Base CDI'!$I$4:$I$29,S4653,"Cubic","Extrapolate=Linear","MultiX=Average","Skip=True","Sort=True")</f>
        <v>13.534316005471954</v>
      </c>
    </row>
    <row r="4654" spans="16:21" x14ac:dyDescent="0.25">
      <c r="P4654" s="10">
        <v>41282</v>
      </c>
      <c r="Q4654">
        <v>29.723240000000001</v>
      </c>
      <c r="S4654" s="42">
        <f t="shared" ca="1" si="78"/>
        <v>50674</v>
      </c>
      <c r="T4654" s="43">
        <f ca="1">_xll.BInterpol('Base CDI'!$H$4:$H$28,'Base CDI'!$J$4:$J$29,S4654,"Cubic","Extrapolate=Linear","MultiX=Average","Skip=True","Sort=True")</f>
        <v>13.513729138166896</v>
      </c>
      <c r="U4654" s="43">
        <f ca="1">_xll.BInterpol('Base CDI'!$H$4:$H$28,'Base CDI'!$I$4:$I$29,S4654,"Cubic","Extrapolate=Linear","MultiX=Average","Skip=True","Sort=True")</f>
        <v>13.534322845417234</v>
      </c>
    </row>
    <row r="4655" spans="16:21" x14ac:dyDescent="0.25">
      <c r="P4655" s="10">
        <v>41283</v>
      </c>
      <c r="Q4655">
        <v>29.731120000000001</v>
      </c>
      <c r="S4655" s="42">
        <f t="shared" ca="1" si="78"/>
        <v>50675</v>
      </c>
      <c r="T4655" s="43">
        <f ca="1">_xll.BInterpol('Base CDI'!$H$4:$H$28,'Base CDI'!$J$4:$J$29,S4655,"Cubic","Extrapolate=Linear","MultiX=Average","Skip=True","Sort=True")</f>
        <v>13.513731874145009</v>
      </c>
      <c r="U4655" s="43">
        <f ca="1">_xll.BInterpol('Base CDI'!$H$4:$H$28,'Base CDI'!$I$4:$I$29,S4655,"Cubic","Extrapolate=Linear","MultiX=Average","Skip=True","Sort=True")</f>
        <v>13.534329685362515</v>
      </c>
    </row>
    <row r="4656" spans="16:21" x14ac:dyDescent="0.25">
      <c r="P4656" s="10">
        <v>41284</v>
      </c>
      <c r="Q4656">
        <v>29.739000000000001</v>
      </c>
      <c r="S4656" s="42">
        <f t="shared" ca="1" si="78"/>
        <v>50676</v>
      </c>
      <c r="T4656" s="43">
        <f ca="1">_xll.BInterpol('Base CDI'!$H$4:$H$28,'Base CDI'!$J$4:$J$29,S4656,"Cubic","Extrapolate=Linear","MultiX=Average","Skip=True","Sort=True")</f>
        <v>13.513734610123119</v>
      </c>
      <c r="U4656" s="43">
        <f ca="1">_xll.BInterpol('Base CDI'!$H$4:$H$28,'Base CDI'!$I$4:$I$29,S4656,"Cubic","Extrapolate=Linear","MultiX=Average","Skip=True","Sort=True")</f>
        <v>13.534336525307795</v>
      </c>
    </row>
    <row r="4657" spans="16:21" x14ac:dyDescent="0.25">
      <c r="P4657" s="10">
        <v>41285</v>
      </c>
      <c r="Q4657">
        <v>29.74689</v>
      </c>
      <c r="S4657" s="42">
        <f t="shared" ca="1" si="78"/>
        <v>50677</v>
      </c>
      <c r="T4657" s="43">
        <f ca="1">_xll.BInterpol('Base CDI'!$H$4:$H$28,'Base CDI'!$J$4:$J$29,S4657,"Cubic","Extrapolate=Linear","MultiX=Average","Skip=True","Sort=True")</f>
        <v>13.513737346101232</v>
      </c>
      <c r="U4657" s="43">
        <f ca="1">_xll.BInterpol('Base CDI'!$H$4:$H$28,'Base CDI'!$I$4:$I$29,S4657,"Cubic","Extrapolate=Linear","MultiX=Average","Skip=True","Sort=True")</f>
        <v>13.534343365253077</v>
      </c>
    </row>
    <row r="4658" spans="16:21" x14ac:dyDescent="0.25">
      <c r="P4658" s="10">
        <v>41288</v>
      </c>
      <c r="Q4658">
        <v>29.75478</v>
      </c>
      <c r="S4658" s="42">
        <f t="shared" ca="1" si="78"/>
        <v>50678</v>
      </c>
      <c r="T4658" s="43">
        <f ca="1">_xll.BInterpol('Base CDI'!$H$4:$H$28,'Base CDI'!$J$4:$J$29,S4658,"Cubic","Extrapolate=Linear","MultiX=Average","Skip=True","Sort=True")</f>
        <v>13.513740082079345</v>
      </c>
      <c r="U4658" s="43">
        <f ca="1">_xll.BInterpol('Base CDI'!$H$4:$H$28,'Base CDI'!$I$4:$I$29,S4658,"Cubic","Extrapolate=Linear","MultiX=Average","Skip=True","Sort=True")</f>
        <v>13.534350205198358</v>
      </c>
    </row>
    <row r="4659" spans="16:21" x14ac:dyDescent="0.25">
      <c r="P4659" s="10">
        <v>41289</v>
      </c>
      <c r="Q4659">
        <v>29.762699999999999</v>
      </c>
      <c r="S4659" s="42">
        <f t="shared" ca="1" si="78"/>
        <v>50679</v>
      </c>
      <c r="T4659" s="43">
        <f ca="1">_xll.BInterpol('Base CDI'!$H$4:$H$28,'Base CDI'!$J$4:$J$29,S4659,"Cubic","Extrapolate=Linear","MultiX=Average","Skip=True","Sort=True")</f>
        <v>13.513742818057457</v>
      </c>
      <c r="U4659" s="43">
        <f ca="1">_xll.BInterpol('Base CDI'!$H$4:$H$28,'Base CDI'!$I$4:$I$29,S4659,"Cubic","Extrapolate=Linear","MultiX=Average","Skip=True","Sort=True")</f>
        <v>13.534357045143638</v>
      </c>
    </row>
    <row r="4660" spans="16:21" x14ac:dyDescent="0.25">
      <c r="P4660" s="10">
        <v>41290</v>
      </c>
      <c r="Q4660">
        <v>29.770620000000001</v>
      </c>
      <c r="S4660" s="42">
        <f t="shared" ca="1" si="78"/>
        <v>50680</v>
      </c>
      <c r="T4660" s="43">
        <f ca="1">_xll.BInterpol('Base CDI'!$H$4:$H$28,'Base CDI'!$J$4:$J$29,S4660,"Cubic","Extrapolate=Linear","MultiX=Average","Skip=True","Sort=True")</f>
        <v>13.51374555403557</v>
      </c>
      <c r="U4660" s="43">
        <f ca="1">_xll.BInterpol('Base CDI'!$H$4:$H$28,'Base CDI'!$I$4:$I$29,S4660,"Cubic","Extrapolate=Linear","MultiX=Average","Skip=True","Sort=True")</f>
        <v>13.534363885088919</v>
      </c>
    </row>
    <row r="4661" spans="16:21" x14ac:dyDescent="0.25">
      <c r="P4661" s="10">
        <v>41291</v>
      </c>
      <c r="Q4661">
        <v>29.778549999999999</v>
      </c>
      <c r="S4661" s="42">
        <f t="shared" ca="1" si="78"/>
        <v>50681</v>
      </c>
      <c r="T4661" s="43">
        <f ca="1">_xll.BInterpol('Base CDI'!$H$4:$H$28,'Base CDI'!$J$4:$J$29,S4661,"Cubic","Extrapolate=Linear","MultiX=Average","Skip=True","Sort=True")</f>
        <v>13.51374829001368</v>
      </c>
      <c r="U4661" s="43">
        <f ca="1">_xll.BInterpol('Base CDI'!$H$4:$H$28,'Base CDI'!$I$4:$I$29,S4661,"Cubic","Extrapolate=Linear","MultiX=Average","Skip=True","Sort=True")</f>
        <v>13.534370725034199</v>
      </c>
    </row>
    <row r="4662" spans="16:21" x14ac:dyDescent="0.25">
      <c r="P4662" s="10">
        <v>41292</v>
      </c>
      <c r="Q4662">
        <v>29.786480000000001</v>
      </c>
      <c r="S4662" s="42">
        <f t="shared" ca="1" si="78"/>
        <v>50682</v>
      </c>
      <c r="T4662" s="43">
        <f ca="1">_xll.BInterpol('Base CDI'!$H$4:$H$28,'Base CDI'!$J$4:$J$29,S4662,"Cubic","Extrapolate=Linear","MultiX=Average","Skip=True","Sort=True")</f>
        <v>13.513751025991793</v>
      </c>
      <c r="U4662" s="43">
        <f ca="1">_xll.BInterpol('Base CDI'!$H$4:$H$28,'Base CDI'!$I$4:$I$29,S4662,"Cubic","Extrapolate=Linear","MultiX=Average","Skip=True","Sort=True")</f>
        <v>13.534377564979479</v>
      </c>
    </row>
    <row r="4663" spans="16:21" x14ac:dyDescent="0.25">
      <c r="P4663" s="10">
        <v>41295</v>
      </c>
      <c r="Q4663">
        <v>29.79439</v>
      </c>
      <c r="S4663" s="42">
        <f t="shared" ca="1" si="78"/>
        <v>50683</v>
      </c>
      <c r="T4663" s="43">
        <f ca="1">_xll.BInterpol('Base CDI'!$H$4:$H$28,'Base CDI'!$J$4:$J$29,S4663,"Cubic","Extrapolate=Linear","MultiX=Average","Skip=True","Sort=True")</f>
        <v>13.513753761969905</v>
      </c>
      <c r="U4663" s="43">
        <f ca="1">_xll.BInterpol('Base CDI'!$H$4:$H$28,'Base CDI'!$I$4:$I$29,S4663,"Cubic","Extrapolate=Linear","MultiX=Average","Skip=True","Sort=True")</f>
        <v>13.53438440492476</v>
      </c>
    </row>
    <row r="4664" spans="16:21" x14ac:dyDescent="0.25">
      <c r="P4664" s="10">
        <v>41296</v>
      </c>
      <c r="Q4664">
        <v>29.802309999999999</v>
      </c>
      <c r="S4664" s="42">
        <f t="shared" ca="1" si="78"/>
        <v>50684</v>
      </c>
      <c r="T4664" s="43">
        <f ca="1">_xll.BInterpol('Base CDI'!$H$4:$H$28,'Base CDI'!$J$4:$J$29,S4664,"Cubic","Extrapolate=Linear","MultiX=Average","Skip=True","Sort=True")</f>
        <v>13.513756497948018</v>
      </c>
      <c r="U4664" s="43">
        <f ca="1">_xll.BInterpol('Base CDI'!$H$4:$H$28,'Base CDI'!$I$4:$I$29,S4664,"Cubic","Extrapolate=Linear","MultiX=Average","Skip=True","Sort=True")</f>
        <v>13.53439124487004</v>
      </c>
    </row>
    <row r="4665" spans="16:21" x14ac:dyDescent="0.25">
      <c r="P4665" s="10">
        <v>41297</v>
      </c>
      <c r="Q4665">
        <v>29.81024</v>
      </c>
      <c r="S4665" s="42">
        <f t="shared" ca="1" si="78"/>
        <v>50685</v>
      </c>
      <c r="T4665" s="43">
        <f ca="1">_xll.BInterpol('Base CDI'!$H$4:$H$28,'Base CDI'!$J$4:$J$29,S4665,"Cubic","Extrapolate=Linear","MultiX=Average","Skip=True","Sort=True")</f>
        <v>13.51375923392613</v>
      </c>
      <c r="U4665" s="43">
        <f ca="1">_xll.BInterpol('Base CDI'!$H$4:$H$28,'Base CDI'!$I$4:$I$29,S4665,"Cubic","Extrapolate=Linear","MultiX=Average","Skip=True","Sort=True")</f>
        <v>13.53439808481532</v>
      </c>
    </row>
    <row r="4666" spans="16:21" x14ac:dyDescent="0.25">
      <c r="P4666" s="10">
        <v>41298</v>
      </c>
      <c r="Q4666">
        <v>29.818169999999999</v>
      </c>
      <c r="S4666" s="42">
        <f t="shared" ca="1" si="78"/>
        <v>50686</v>
      </c>
      <c r="T4666" s="43">
        <f ca="1">_xll.BInterpol('Base CDI'!$H$4:$H$28,'Base CDI'!$J$4:$J$29,S4666,"Cubic","Extrapolate=Linear","MultiX=Average","Skip=True","Sort=True")</f>
        <v>13.513761969904241</v>
      </c>
      <c r="U4666" s="43">
        <f ca="1">_xll.BInterpol('Base CDI'!$H$4:$H$28,'Base CDI'!$I$4:$I$29,S4666,"Cubic","Extrapolate=Linear","MultiX=Average","Skip=True","Sort=True")</f>
        <v>13.534404924760601</v>
      </c>
    </row>
    <row r="4667" spans="16:21" x14ac:dyDescent="0.25">
      <c r="P4667" s="10">
        <v>41299</v>
      </c>
      <c r="Q4667">
        <v>29.8261</v>
      </c>
      <c r="S4667" s="42">
        <f t="shared" ca="1" si="78"/>
        <v>50687</v>
      </c>
      <c r="T4667" s="43">
        <f ca="1">_xll.BInterpol('Base CDI'!$H$4:$H$28,'Base CDI'!$J$4:$J$29,S4667,"Cubic","Extrapolate=Linear","MultiX=Average","Skip=True","Sort=True")</f>
        <v>13.513764705882354</v>
      </c>
      <c r="U4667" s="43">
        <f ca="1">_xll.BInterpol('Base CDI'!$H$4:$H$28,'Base CDI'!$I$4:$I$29,S4667,"Cubic","Extrapolate=Linear","MultiX=Average","Skip=True","Sort=True")</f>
        <v>13.534411764705881</v>
      </c>
    </row>
    <row r="4668" spans="16:21" x14ac:dyDescent="0.25">
      <c r="P4668" s="10">
        <v>41302</v>
      </c>
      <c r="Q4668">
        <v>29.834040000000002</v>
      </c>
      <c r="S4668" s="42">
        <f t="shared" ca="1" si="78"/>
        <v>50688</v>
      </c>
      <c r="T4668" s="43">
        <f ca="1">_xll.BInterpol('Base CDI'!$H$4:$H$28,'Base CDI'!$J$4:$J$29,S4668,"Cubic","Extrapolate=Linear","MultiX=Average","Skip=True","Sort=True")</f>
        <v>13.513767441860466</v>
      </c>
      <c r="U4668" s="43">
        <f ca="1">_xll.BInterpol('Base CDI'!$H$4:$H$28,'Base CDI'!$I$4:$I$29,S4668,"Cubic","Extrapolate=Linear","MultiX=Average","Skip=True","Sort=True")</f>
        <v>13.534418604651162</v>
      </c>
    </row>
    <row r="4669" spans="16:21" x14ac:dyDescent="0.25">
      <c r="P4669" s="10">
        <v>41303</v>
      </c>
      <c r="Q4669">
        <v>29.84198</v>
      </c>
      <c r="S4669" s="42">
        <f t="shared" ca="1" si="78"/>
        <v>50689</v>
      </c>
      <c r="T4669" s="43">
        <f ca="1">_xll.BInterpol('Base CDI'!$H$4:$H$28,'Base CDI'!$J$4:$J$29,S4669,"Cubic","Extrapolate=Linear","MultiX=Average","Skip=True","Sort=True")</f>
        <v>13.513770177838579</v>
      </c>
      <c r="U4669" s="43">
        <f ca="1">_xll.BInterpol('Base CDI'!$H$4:$H$28,'Base CDI'!$I$4:$I$29,S4669,"Cubic","Extrapolate=Linear","MultiX=Average","Skip=True","Sort=True")</f>
        <v>13.534425444596442</v>
      </c>
    </row>
    <row r="4670" spans="16:21" x14ac:dyDescent="0.25">
      <c r="P4670" s="10">
        <v>41304</v>
      </c>
      <c r="Q4670">
        <v>29.84994</v>
      </c>
      <c r="S4670" s="42">
        <f t="shared" ca="1" si="78"/>
        <v>50690</v>
      </c>
      <c r="T4670" s="43">
        <f ca="1">_xll.BInterpol('Base CDI'!$H$4:$H$28,'Base CDI'!$J$4:$J$29,S4670,"Cubic","Extrapolate=Linear","MultiX=Average","Skip=True","Sort=True")</f>
        <v>13.513772913816691</v>
      </c>
      <c r="U4670" s="43">
        <f ca="1">_xll.BInterpol('Base CDI'!$H$4:$H$28,'Base CDI'!$I$4:$I$29,S4670,"Cubic","Extrapolate=Linear","MultiX=Average","Skip=True","Sort=True")</f>
        <v>13.534432284541722</v>
      </c>
    </row>
    <row r="4671" spans="16:21" x14ac:dyDescent="0.25">
      <c r="P4671" s="10">
        <v>41305</v>
      </c>
      <c r="Q4671">
        <v>29.857900000000001</v>
      </c>
      <c r="S4671" s="42">
        <f t="shared" ca="1" si="78"/>
        <v>50691</v>
      </c>
      <c r="T4671" s="43">
        <f ca="1">_xll.BInterpol('Base CDI'!$H$4:$H$28,'Base CDI'!$J$4:$J$29,S4671,"Cubic","Extrapolate=Linear","MultiX=Average","Skip=True","Sort=True")</f>
        <v>13.513775649794802</v>
      </c>
      <c r="U4671" s="43">
        <f ca="1">_xll.BInterpol('Base CDI'!$H$4:$H$28,'Base CDI'!$I$4:$I$29,S4671,"Cubic","Extrapolate=Linear","MultiX=Average","Skip=True","Sort=True")</f>
        <v>13.534439124487003</v>
      </c>
    </row>
    <row r="4672" spans="16:21" x14ac:dyDescent="0.25">
      <c r="P4672" s="10">
        <v>41306</v>
      </c>
      <c r="Q4672">
        <v>29.865860000000001</v>
      </c>
      <c r="S4672" s="42">
        <f t="shared" ca="1" si="78"/>
        <v>50692</v>
      </c>
      <c r="T4672" s="43">
        <f ca="1">_xll.BInterpol('Base CDI'!$H$4:$H$28,'Base CDI'!$J$4:$J$29,S4672,"Cubic","Extrapolate=Linear","MultiX=Average","Skip=True","Sort=True")</f>
        <v>13.513778385772914</v>
      </c>
      <c r="U4672" s="43">
        <f ca="1">_xll.BInterpol('Base CDI'!$H$4:$H$28,'Base CDI'!$I$4:$I$29,S4672,"Cubic","Extrapolate=Linear","MultiX=Average","Skip=True","Sort=True")</f>
        <v>13.534445964432283</v>
      </c>
    </row>
    <row r="4673" spans="16:21" x14ac:dyDescent="0.25">
      <c r="P4673" s="10">
        <v>41309</v>
      </c>
      <c r="Q4673">
        <v>29.873830000000002</v>
      </c>
      <c r="S4673" s="42">
        <f t="shared" ca="1" si="78"/>
        <v>50693</v>
      </c>
      <c r="T4673" s="43">
        <f ca="1">_xll.BInterpol('Base CDI'!$H$4:$H$28,'Base CDI'!$J$4:$J$29,S4673,"Cubic","Extrapolate=Linear","MultiX=Average","Skip=True","Sort=True")</f>
        <v>13.513781121751027</v>
      </c>
      <c r="U4673" s="43">
        <f ca="1">_xll.BInterpol('Base CDI'!$H$4:$H$28,'Base CDI'!$I$4:$I$29,S4673,"Cubic","Extrapolate=Linear","MultiX=Average","Skip=True","Sort=True")</f>
        <v>13.534452804377564</v>
      </c>
    </row>
    <row r="4674" spans="16:21" x14ac:dyDescent="0.25">
      <c r="P4674" s="10">
        <v>41310</v>
      </c>
      <c r="Q4674">
        <v>29.881810000000002</v>
      </c>
      <c r="S4674" s="42">
        <f t="shared" ca="1" si="78"/>
        <v>50694</v>
      </c>
      <c r="T4674" s="43">
        <f ca="1">_xll.BInterpol('Base CDI'!$H$4:$H$28,'Base CDI'!$J$4:$J$29,S4674,"Cubic","Extrapolate=Linear","MultiX=Average","Skip=True","Sort=True")</f>
        <v>13.513783857729139</v>
      </c>
      <c r="U4674" s="43">
        <f ca="1">_xll.BInterpol('Base CDI'!$H$4:$H$28,'Base CDI'!$I$4:$I$29,S4674,"Cubic","Extrapolate=Linear","MultiX=Average","Skip=True","Sort=True")</f>
        <v>13.534459644322844</v>
      </c>
    </row>
    <row r="4675" spans="16:21" x14ac:dyDescent="0.25">
      <c r="P4675" s="10">
        <v>41311</v>
      </c>
      <c r="Q4675">
        <v>29.889790000000001</v>
      </c>
      <c r="S4675" s="42">
        <f t="shared" ca="1" si="78"/>
        <v>50695</v>
      </c>
      <c r="T4675" s="43">
        <f ca="1">_xll.BInterpol('Base CDI'!$H$4:$H$28,'Base CDI'!$J$4:$J$29,S4675,"Cubic","Extrapolate=Linear","MultiX=Average","Skip=True","Sort=True")</f>
        <v>13.513786593707252</v>
      </c>
      <c r="U4675" s="43">
        <f ca="1">_xll.BInterpol('Base CDI'!$H$4:$H$28,'Base CDI'!$I$4:$I$29,S4675,"Cubic","Extrapolate=Linear","MultiX=Average","Skip=True","Sort=True")</f>
        <v>13.534466484268124</v>
      </c>
    </row>
    <row r="4676" spans="16:21" x14ac:dyDescent="0.25">
      <c r="P4676" s="10">
        <v>41312</v>
      </c>
      <c r="Q4676">
        <v>29.897770000000001</v>
      </c>
      <c r="S4676" s="42">
        <f t="shared" ca="1" si="78"/>
        <v>50696</v>
      </c>
      <c r="T4676" s="43">
        <f ca="1">_xll.BInterpol('Base CDI'!$H$4:$H$28,'Base CDI'!$J$4:$J$29,S4676,"Cubic","Extrapolate=Linear","MultiX=Average","Skip=True","Sort=True")</f>
        <v>13.513789329685364</v>
      </c>
      <c r="U4676" s="43">
        <f ca="1">_xll.BInterpol('Base CDI'!$H$4:$H$28,'Base CDI'!$I$4:$I$29,S4676,"Cubic","Extrapolate=Linear","MultiX=Average","Skip=True","Sort=True")</f>
        <v>13.534473324213405</v>
      </c>
    </row>
    <row r="4677" spans="16:21" x14ac:dyDescent="0.25">
      <c r="P4677" s="10">
        <v>41313</v>
      </c>
      <c r="Q4677">
        <v>29.905740000000002</v>
      </c>
      <c r="S4677" s="42">
        <f t="shared" ca="1" si="78"/>
        <v>50697</v>
      </c>
      <c r="T4677" s="43">
        <f ca="1">_xll.BInterpol('Base CDI'!$H$4:$H$28,'Base CDI'!$J$4:$J$29,S4677,"Cubic","Extrapolate=Linear","MultiX=Average","Skip=True","Sort=True")</f>
        <v>13.513792065663475</v>
      </c>
      <c r="U4677" s="43">
        <f ca="1">_xll.BInterpol('Base CDI'!$H$4:$H$28,'Base CDI'!$I$4:$I$29,S4677,"Cubic","Extrapolate=Linear","MultiX=Average","Skip=True","Sort=True")</f>
        <v>13.534480164158685</v>
      </c>
    </row>
    <row r="4678" spans="16:21" x14ac:dyDescent="0.25">
      <c r="P4678" s="10">
        <v>41318</v>
      </c>
      <c r="Q4678">
        <v>29.913720000000001</v>
      </c>
      <c r="S4678" s="42">
        <f t="shared" ca="1" si="78"/>
        <v>50698</v>
      </c>
      <c r="T4678" s="43">
        <f ca="1">_xll.BInterpol('Base CDI'!$H$4:$H$28,'Base CDI'!$J$4:$J$29,S4678,"Cubic","Extrapolate=Linear","MultiX=Average","Skip=True","Sort=True")</f>
        <v>13.513794801641588</v>
      </c>
      <c r="U4678" s="43">
        <f ca="1">_xll.BInterpol('Base CDI'!$H$4:$H$28,'Base CDI'!$I$4:$I$29,S4678,"Cubic","Extrapolate=Linear","MultiX=Average","Skip=True","Sort=True")</f>
        <v>13.534487004103966</v>
      </c>
    </row>
    <row r="4679" spans="16:21" x14ac:dyDescent="0.25">
      <c r="P4679" s="10">
        <v>41319</v>
      </c>
      <c r="Q4679">
        <v>29.921690000000002</v>
      </c>
      <c r="S4679" s="42">
        <f t="shared" ca="1" si="78"/>
        <v>50699</v>
      </c>
      <c r="T4679" s="43">
        <f ca="1">_xll.BInterpol('Base CDI'!$H$4:$H$28,'Base CDI'!$J$4:$J$29,S4679,"Cubic","Extrapolate=Linear","MultiX=Average","Skip=True","Sort=True")</f>
        <v>13.5137975376197</v>
      </c>
      <c r="U4679" s="43">
        <f ca="1">_xll.BInterpol('Base CDI'!$H$4:$H$28,'Base CDI'!$I$4:$I$29,S4679,"Cubic","Extrapolate=Linear","MultiX=Average","Skip=True","Sort=True")</f>
        <v>13.534493844049246</v>
      </c>
    </row>
    <row r="4680" spans="16:21" x14ac:dyDescent="0.25">
      <c r="P4680" s="10">
        <v>41320</v>
      </c>
      <c r="Q4680">
        <v>29.929659999999998</v>
      </c>
      <c r="S4680" s="42">
        <f t="shared" ca="1" si="78"/>
        <v>50700</v>
      </c>
      <c r="T4680" s="43">
        <f ca="1">_xll.BInterpol('Base CDI'!$H$4:$H$28,'Base CDI'!$J$4:$J$29,S4680,"Cubic","Extrapolate=Linear","MultiX=Average","Skip=True","Sort=True")</f>
        <v>13.513800273597813</v>
      </c>
      <c r="U4680" s="43">
        <f ca="1">_xll.BInterpol('Base CDI'!$H$4:$H$28,'Base CDI'!$I$4:$I$29,S4680,"Cubic","Extrapolate=Linear","MultiX=Average","Skip=True","Sort=True")</f>
        <v>13.534500683994526</v>
      </c>
    </row>
    <row r="4681" spans="16:21" x14ac:dyDescent="0.25">
      <c r="P4681" s="10">
        <v>41323</v>
      </c>
      <c r="Q4681">
        <v>29.937629999999999</v>
      </c>
      <c r="S4681" s="42">
        <f t="shared" ca="1" si="78"/>
        <v>50701</v>
      </c>
      <c r="T4681" s="43">
        <f ca="1">_xll.BInterpol('Base CDI'!$H$4:$H$28,'Base CDI'!$J$4:$J$29,S4681,"Cubic","Extrapolate=Linear","MultiX=Average","Skip=True","Sort=True")</f>
        <v>13.513803009575925</v>
      </c>
      <c r="U4681" s="43">
        <f ca="1">_xll.BInterpol('Base CDI'!$H$4:$H$28,'Base CDI'!$I$4:$I$29,S4681,"Cubic","Extrapolate=Linear","MultiX=Average","Skip=True","Sort=True")</f>
        <v>13.534507523939807</v>
      </c>
    </row>
    <row r="4682" spans="16:21" x14ac:dyDescent="0.25">
      <c r="P4682" s="10">
        <v>41324</v>
      </c>
      <c r="Q4682">
        <v>29.945599999999999</v>
      </c>
      <c r="S4682" s="42">
        <f t="shared" ca="1" si="78"/>
        <v>50702</v>
      </c>
      <c r="T4682" s="43">
        <f ca="1">_xll.BInterpol('Base CDI'!$H$4:$H$28,'Base CDI'!$J$4:$J$29,S4682,"Cubic","Extrapolate=Linear","MultiX=Average","Skip=True","Sort=True")</f>
        <v>13.513805745554036</v>
      </c>
      <c r="U4682" s="43">
        <f ca="1">_xll.BInterpol('Base CDI'!$H$4:$H$28,'Base CDI'!$I$4:$I$29,S4682,"Cubic","Extrapolate=Linear","MultiX=Average","Skip=True","Sort=True")</f>
        <v>13.534514363885087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9">S4682+1</f>
        <v>50703</v>
      </c>
      <c r="T4683" s="43">
        <f ca="1">_xll.BInterpol('Base CDI'!$H$4:$H$28,'Base CDI'!$J$4:$J$29,S4683,"Cubic","Extrapolate=Linear","MultiX=Average","Skip=True","Sort=True")</f>
        <v>13.513808481532148</v>
      </c>
      <c r="U4683" s="43">
        <f ca="1">_xll.BInterpol('Base CDI'!$H$4:$H$28,'Base CDI'!$I$4:$I$29,S4683,"Cubic","Extrapolate=Linear","MultiX=Average","Skip=True","Sort=True")</f>
        <v>13.534521203830367</v>
      </c>
    </row>
    <row r="4684" spans="16:21" x14ac:dyDescent="0.25">
      <c r="P4684" s="10">
        <v>41326</v>
      </c>
      <c r="Q4684">
        <v>29.961549999999999</v>
      </c>
      <c r="S4684" s="42">
        <f t="shared" ca="1" si="79"/>
        <v>50704</v>
      </c>
      <c r="T4684" s="43">
        <f ca="1">_xll.BInterpol('Base CDI'!$H$4:$H$28,'Base CDI'!$J$4:$J$29,S4684,"Cubic","Extrapolate=Linear","MultiX=Average","Skip=True","Sort=True")</f>
        <v>13.513811217510261</v>
      </c>
      <c r="U4684" s="43">
        <f ca="1">_xll.BInterpol('Base CDI'!$H$4:$H$28,'Base CDI'!$I$4:$I$29,S4684,"Cubic","Extrapolate=Linear","MultiX=Average","Skip=True","Sort=True")</f>
        <v>13.534528043775648</v>
      </c>
    </row>
    <row r="4685" spans="16:21" x14ac:dyDescent="0.25">
      <c r="P4685" s="10">
        <v>41327</v>
      </c>
      <c r="Q4685">
        <v>29.969539999999999</v>
      </c>
      <c r="S4685" s="42">
        <f t="shared" ca="1" si="79"/>
        <v>50705</v>
      </c>
      <c r="T4685" s="43">
        <f ca="1">_xll.BInterpol('Base CDI'!$H$4:$H$28,'Base CDI'!$J$4:$J$29,S4685,"Cubic","Extrapolate=Linear","MultiX=Average","Skip=True","Sort=True")</f>
        <v>13.513813953488373</v>
      </c>
      <c r="U4685" s="43">
        <f ca="1">_xll.BInterpol('Base CDI'!$H$4:$H$28,'Base CDI'!$I$4:$I$29,S4685,"Cubic","Extrapolate=Linear","MultiX=Average","Skip=True","Sort=True")</f>
        <v>13.534534883720928</v>
      </c>
    </row>
    <row r="4686" spans="16:21" x14ac:dyDescent="0.25">
      <c r="P4686" s="10">
        <v>41330</v>
      </c>
      <c r="Q4686">
        <v>29.977550000000001</v>
      </c>
      <c r="S4686" s="42">
        <f t="shared" ca="1" si="79"/>
        <v>50706</v>
      </c>
      <c r="T4686" s="43">
        <f ca="1">_xll.BInterpol('Base CDI'!$H$4:$H$28,'Base CDI'!$J$4:$J$29,S4686,"Cubic","Extrapolate=Linear","MultiX=Average","Skip=True","Sort=True")</f>
        <v>13.513816689466486</v>
      </c>
      <c r="U4686" s="43">
        <f ca="1">_xll.BInterpol('Base CDI'!$H$4:$H$28,'Base CDI'!$I$4:$I$29,S4686,"Cubic","Extrapolate=Linear","MultiX=Average","Skip=True","Sort=True")</f>
        <v>13.534541723666209</v>
      </c>
    </row>
    <row r="4687" spans="16:21" x14ac:dyDescent="0.25">
      <c r="P4687" s="10">
        <v>41331</v>
      </c>
      <c r="Q4687">
        <v>29.985600000000002</v>
      </c>
      <c r="S4687" s="42">
        <f t="shared" ca="1" si="79"/>
        <v>50707</v>
      </c>
      <c r="T4687" s="43">
        <f ca="1">_xll.BInterpol('Base CDI'!$H$4:$H$28,'Base CDI'!$J$4:$J$29,S4687,"Cubic","Extrapolate=Linear","MultiX=Average","Skip=True","Sort=True")</f>
        <v>13.513819425444597</v>
      </c>
      <c r="U4687" s="43">
        <f ca="1">_xll.BInterpol('Base CDI'!$H$4:$H$28,'Base CDI'!$I$4:$I$29,S4687,"Cubic","Extrapolate=Linear","MultiX=Average","Skip=True","Sort=True")</f>
        <v>13.534548563611489</v>
      </c>
    </row>
    <row r="4688" spans="16:21" x14ac:dyDescent="0.25">
      <c r="P4688" s="10">
        <v>41332</v>
      </c>
      <c r="Q4688">
        <v>29.99363</v>
      </c>
      <c r="S4688" s="42">
        <f t="shared" ca="1" si="79"/>
        <v>50708</v>
      </c>
      <c r="T4688" s="43">
        <f ca="1">_xll.BInterpol('Base CDI'!$H$4:$H$28,'Base CDI'!$J$4:$J$29,S4688,"Cubic","Extrapolate=Linear","MultiX=Average","Skip=True","Sort=True")</f>
        <v>13.513822161422709</v>
      </c>
      <c r="U4688" s="43">
        <f ca="1">_xll.BInterpol('Base CDI'!$H$4:$H$28,'Base CDI'!$I$4:$I$29,S4688,"Cubic","Extrapolate=Linear","MultiX=Average","Skip=True","Sort=True")</f>
        <v>13.534555403556769</v>
      </c>
    </row>
    <row r="4689" spans="16:21" x14ac:dyDescent="0.25">
      <c r="P4689" s="10">
        <v>41333</v>
      </c>
      <c r="Q4689">
        <v>30.001660000000001</v>
      </c>
      <c r="S4689" s="42">
        <f t="shared" ca="1" si="79"/>
        <v>50709</v>
      </c>
      <c r="T4689" s="43">
        <f ca="1">_xll.BInterpol('Base CDI'!$H$4:$H$28,'Base CDI'!$J$4:$J$29,S4689,"Cubic","Extrapolate=Linear","MultiX=Average","Skip=True","Sort=True")</f>
        <v>13.513824897400822</v>
      </c>
      <c r="U4689" s="43">
        <f ca="1">_xll.BInterpol('Base CDI'!$H$4:$H$28,'Base CDI'!$I$4:$I$29,S4689,"Cubic","Extrapolate=Linear","MultiX=Average","Skip=True","Sort=True")</f>
        <v>13.53456224350205</v>
      </c>
    </row>
    <row r="4690" spans="16:21" x14ac:dyDescent="0.25">
      <c r="P4690" s="10">
        <v>41334</v>
      </c>
      <c r="Q4690">
        <v>30.009689999999999</v>
      </c>
      <c r="S4690" s="42">
        <f t="shared" ca="1" si="79"/>
        <v>50710</v>
      </c>
      <c r="T4690" s="43">
        <f ca="1">_xll.BInterpol('Base CDI'!$H$4:$H$28,'Base CDI'!$J$4:$J$29,S4690,"Cubic","Extrapolate=Linear","MultiX=Average","Skip=True","Sort=True")</f>
        <v>13.513827633378934</v>
      </c>
      <c r="U4690" s="43">
        <f ca="1">_xll.BInterpol('Base CDI'!$H$4:$H$28,'Base CDI'!$I$4:$I$29,S4690,"Cubic","Extrapolate=Linear","MultiX=Average","Skip=True","Sort=True")</f>
        <v>13.53456908344733</v>
      </c>
    </row>
    <row r="4691" spans="16:21" x14ac:dyDescent="0.25">
      <c r="P4691" s="10">
        <v>41337</v>
      </c>
      <c r="Q4691">
        <v>30.01773</v>
      </c>
      <c r="S4691" s="42">
        <f t="shared" ca="1" si="79"/>
        <v>50711</v>
      </c>
      <c r="T4691" s="43">
        <f ca="1">_xll.BInterpol('Base CDI'!$H$4:$H$28,'Base CDI'!$J$4:$J$29,S4691,"Cubic","Extrapolate=Linear","MultiX=Average","Skip=True","Sort=True")</f>
        <v>13.513830369357047</v>
      </c>
      <c r="U4691" s="43">
        <f ca="1">_xll.BInterpol('Base CDI'!$H$4:$H$28,'Base CDI'!$I$4:$I$29,S4691,"Cubic","Extrapolate=Linear","MultiX=Average","Skip=True","Sort=True")</f>
        <v>13.534575923392611</v>
      </c>
    </row>
    <row r="4692" spans="16:21" x14ac:dyDescent="0.25">
      <c r="P4692" s="10">
        <v>41338</v>
      </c>
      <c r="Q4692">
        <v>30.025780000000001</v>
      </c>
      <c r="S4692" s="42">
        <f t="shared" ca="1" si="79"/>
        <v>50712</v>
      </c>
      <c r="T4692" s="43">
        <f ca="1">_xll.BInterpol('Base CDI'!$H$4:$H$28,'Base CDI'!$J$4:$J$29,S4692,"Cubic","Extrapolate=Linear","MultiX=Average","Skip=True","Sort=True")</f>
        <v>13.513833105335159</v>
      </c>
      <c r="U4692" s="43">
        <f ca="1">_xll.BInterpol('Base CDI'!$H$4:$H$28,'Base CDI'!$I$4:$I$29,S4692,"Cubic","Extrapolate=Linear","MultiX=Average","Skip=True","Sort=True")</f>
        <v>13.534582763337891</v>
      </c>
    </row>
    <row r="4693" spans="16:21" x14ac:dyDescent="0.25">
      <c r="P4693" s="10">
        <v>41339</v>
      </c>
      <c r="Q4693">
        <v>30.033829999999998</v>
      </c>
      <c r="S4693" s="42">
        <f t="shared" ca="1" si="79"/>
        <v>50713</v>
      </c>
      <c r="T4693" s="43">
        <f ca="1">_xll.BInterpol('Base CDI'!$H$4:$H$28,'Base CDI'!$J$4:$J$29,S4693,"Cubic","Extrapolate=Linear","MultiX=Average","Skip=True","Sort=True")</f>
        <v>13.51383584131327</v>
      </c>
      <c r="U4693" s="43">
        <f ca="1">_xll.BInterpol('Base CDI'!$H$4:$H$28,'Base CDI'!$I$4:$I$29,S4693,"Cubic","Extrapolate=Linear","MultiX=Average","Skip=True","Sort=True")</f>
        <v>13.534589603283171</v>
      </c>
    </row>
    <row r="4694" spans="16:21" x14ac:dyDescent="0.25">
      <c r="P4694" s="10">
        <v>41340</v>
      </c>
      <c r="Q4694">
        <v>30.041879999999999</v>
      </c>
      <c r="S4694" s="42">
        <f t="shared" ca="1" si="79"/>
        <v>50714</v>
      </c>
      <c r="T4694" s="43">
        <f ca="1">_xll.BInterpol('Base CDI'!$H$4:$H$28,'Base CDI'!$J$4:$J$29,S4694,"Cubic","Extrapolate=Linear","MultiX=Average","Skip=True","Sort=True")</f>
        <v>13.513838577291382</v>
      </c>
      <c r="U4694" s="43">
        <f ca="1">_xll.BInterpol('Base CDI'!$H$4:$H$28,'Base CDI'!$I$4:$I$29,S4694,"Cubic","Extrapolate=Linear","MultiX=Average","Skip=True","Sort=True")</f>
        <v>13.534596443228452</v>
      </c>
    </row>
    <row r="4695" spans="16:21" x14ac:dyDescent="0.25">
      <c r="P4695" s="10">
        <v>41341</v>
      </c>
      <c r="Q4695">
        <v>30.049939999999999</v>
      </c>
      <c r="S4695" s="42">
        <f t="shared" ca="1" si="79"/>
        <v>50715</v>
      </c>
      <c r="T4695" s="43">
        <f ca="1">_xll.BInterpol('Base CDI'!$H$4:$H$28,'Base CDI'!$J$4:$J$29,S4695,"Cubic","Extrapolate=Linear","MultiX=Average","Skip=True","Sort=True")</f>
        <v>13.513841313269495</v>
      </c>
      <c r="U4695" s="43">
        <f ca="1">_xll.BInterpol('Base CDI'!$H$4:$H$28,'Base CDI'!$I$4:$I$29,S4695,"Cubic","Extrapolate=Linear","MultiX=Average","Skip=True","Sort=True")</f>
        <v>13.534603283173732</v>
      </c>
    </row>
    <row r="4696" spans="16:21" x14ac:dyDescent="0.25">
      <c r="P4696" s="10">
        <v>41344</v>
      </c>
      <c r="Q4696">
        <v>30.05799</v>
      </c>
      <c r="S4696" s="42">
        <f t="shared" ca="1" si="79"/>
        <v>50716</v>
      </c>
      <c r="T4696" s="43">
        <f ca="1">_xll.BInterpol('Base CDI'!$H$4:$H$28,'Base CDI'!$J$4:$J$29,S4696,"Cubic","Extrapolate=Linear","MultiX=Average","Skip=True","Sort=True")</f>
        <v>13.513844049247608</v>
      </c>
      <c r="U4696" s="43">
        <f ca="1">_xll.BInterpol('Base CDI'!$H$4:$H$28,'Base CDI'!$I$4:$I$29,S4696,"Cubic","Extrapolate=Linear","MultiX=Average","Skip=True","Sort=True")</f>
        <v>13.534610123119014</v>
      </c>
    </row>
    <row r="4697" spans="16:21" x14ac:dyDescent="0.25">
      <c r="P4697" s="10">
        <v>41345</v>
      </c>
      <c r="Q4697">
        <v>30.06606</v>
      </c>
      <c r="S4697" s="42">
        <f t="shared" ca="1" si="79"/>
        <v>50717</v>
      </c>
      <c r="T4697" s="43">
        <f ca="1">_xll.BInterpol('Base CDI'!$H$4:$H$28,'Base CDI'!$J$4:$J$29,S4697,"Cubic","Extrapolate=Linear","MultiX=Average","Skip=True","Sort=True")</f>
        <v>13.51384678522572</v>
      </c>
      <c r="U4697" s="43">
        <f ca="1">_xll.BInterpol('Base CDI'!$H$4:$H$28,'Base CDI'!$I$4:$I$29,S4697,"Cubic","Extrapolate=Linear","MultiX=Average","Skip=True","Sort=True")</f>
        <v>13.534616963064295</v>
      </c>
    </row>
    <row r="4698" spans="16:21" x14ac:dyDescent="0.25">
      <c r="P4698" s="10">
        <v>41346</v>
      </c>
      <c r="Q4698">
        <v>30.074120000000001</v>
      </c>
      <c r="S4698" s="42">
        <f t="shared" ca="1" si="79"/>
        <v>50718</v>
      </c>
      <c r="T4698" s="43">
        <f ca="1">_xll.BInterpol('Base CDI'!$H$4:$H$28,'Base CDI'!$J$4:$J$29,S4698,"Cubic","Extrapolate=Linear","MultiX=Average","Skip=True","Sort=True")</f>
        <v>13.513849521203831</v>
      </c>
      <c r="U4698" s="43">
        <f ca="1">_xll.BInterpol('Base CDI'!$H$4:$H$28,'Base CDI'!$I$4:$I$29,S4698,"Cubic","Extrapolate=Linear","MultiX=Average","Skip=True","Sort=True")</f>
        <v>13.534623803009575</v>
      </c>
    </row>
    <row r="4699" spans="16:21" x14ac:dyDescent="0.25">
      <c r="P4699" s="10">
        <v>41347</v>
      </c>
      <c r="Q4699">
        <v>30.082180000000001</v>
      </c>
      <c r="S4699" s="42">
        <f t="shared" ca="1" si="79"/>
        <v>50719</v>
      </c>
      <c r="T4699" s="43">
        <f ca="1">_xll.BInterpol('Base CDI'!$H$4:$H$28,'Base CDI'!$J$4:$J$29,S4699,"Cubic","Extrapolate=Linear","MultiX=Average","Skip=True","Sort=True")</f>
        <v>13.513852257181943</v>
      </c>
      <c r="U4699" s="43">
        <f ca="1">_xll.BInterpol('Base CDI'!$H$4:$H$28,'Base CDI'!$I$4:$I$29,S4699,"Cubic","Extrapolate=Linear","MultiX=Average","Skip=True","Sort=True")</f>
        <v>13.534630642954856</v>
      </c>
    </row>
    <row r="4700" spans="16:21" x14ac:dyDescent="0.25">
      <c r="P4700" s="10">
        <v>41348</v>
      </c>
      <c r="Q4700">
        <v>30.090250000000001</v>
      </c>
      <c r="S4700" s="42">
        <f t="shared" ca="1" si="79"/>
        <v>50720</v>
      </c>
      <c r="T4700" s="43">
        <f ca="1">_xll.BInterpol('Base CDI'!$H$4:$H$28,'Base CDI'!$J$4:$J$29,S4700,"Cubic","Extrapolate=Linear","MultiX=Average","Skip=True","Sort=True")</f>
        <v>13.513854993160056</v>
      </c>
      <c r="U4700" s="43">
        <f ca="1">_xll.BInterpol('Base CDI'!$H$4:$H$28,'Base CDI'!$I$4:$I$29,S4700,"Cubic","Extrapolate=Linear","MultiX=Average","Skip=True","Sort=True")</f>
        <v>13.534637482900136</v>
      </c>
    </row>
    <row r="4701" spans="16:21" x14ac:dyDescent="0.25">
      <c r="P4701" s="10">
        <v>41351</v>
      </c>
      <c r="Q4701">
        <v>30.098320000000001</v>
      </c>
      <c r="S4701" s="42">
        <f t="shared" ca="1" si="79"/>
        <v>50721</v>
      </c>
      <c r="T4701" s="43">
        <f ca="1">_xll.BInterpol('Base CDI'!$H$4:$H$28,'Base CDI'!$J$4:$J$29,S4701,"Cubic","Extrapolate=Linear","MultiX=Average","Skip=True","Sort=True")</f>
        <v>13.513857729138168</v>
      </c>
      <c r="U4701" s="43">
        <f ca="1">_xll.BInterpol('Base CDI'!$H$4:$H$28,'Base CDI'!$I$4:$I$29,S4701,"Cubic","Extrapolate=Linear","MultiX=Average","Skip=True","Sort=True")</f>
        <v>13.534644322845416</v>
      </c>
    </row>
    <row r="4702" spans="16:21" x14ac:dyDescent="0.25">
      <c r="P4702" s="10">
        <v>41352</v>
      </c>
      <c r="Q4702">
        <v>30.106390000000001</v>
      </c>
      <c r="S4702" s="42">
        <f t="shared" ca="1" si="79"/>
        <v>50722</v>
      </c>
      <c r="T4702" s="43">
        <f ca="1">_xll.BInterpol('Base CDI'!$H$4:$H$28,'Base CDI'!$J$4:$J$29,S4702,"Cubic","Extrapolate=Linear","MultiX=Average","Skip=True","Sort=True")</f>
        <v>13.513860465116281</v>
      </c>
      <c r="U4702" s="43">
        <f ca="1">_xll.BInterpol('Base CDI'!$H$4:$H$28,'Base CDI'!$I$4:$I$29,S4702,"Cubic","Extrapolate=Linear","MultiX=Average","Skip=True","Sort=True")</f>
        <v>13.534651162790697</v>
      </c>
    </row>
    <row r="4703" spans="16:21" x14ac:dyDescent="0.25">
      <c r="P4703" s="10">
        <v>41353</v>
      </c>
      <c r="Q4703">
        <v>30.114460000000001</v>
      </c>
      <c r="S4703" s="42">
        <f t="shared" ca="1" si="79"/>
        <v>50723</v>
      </c>
      <c r="T4703" s="43">
        <f ca="1">_xll.BInterpol('Base CDI'!$H$4:$H$28,'Base CDI'!$J$4:$J$29,S4703,"Cubic","Extrapolate=Linear","MultiX=Average","Skip=True","Sort=True")</f>
        <v>13.513863201094392</v>
      </c>
      <c r="U4703" s="43">
        <f ca="1">_xll.BInterpol('Base CDI'!$H$4:$H$28,'Base CDI'!$I$4:$I$29,S4703,"Cubic","Extrapolate=Linear","MultiX=Average","Skip=True","Sort=True")</f>
        <v>13.534658002735977</v>
      </c>
    </row>
    <row r="4704" spans="16:21" x14ac:dyDescent="0.25">
      <c r="P4704" s="10">
        <v>41354</v>
      </c>
      <c r="Q4704">
        <v>30.122540000000001</v>
      </c>
      <c r="S4704" s="42">
        <f t="shared" ca="1" si="79"/>
        <v>50724</v>
      </c>
      <c r="T4704" s="43">
        <f ca="1">_xll.BInterpol('Base CDI'!$H$4:$H$28,'Base CDI'!$J$4:$J$29,S4704,"Cubic","Extrapolate=Linear","MultiX=Average","Skip=True","Sort=True")</f>
        <v>13.513865937072504</v>
      </c>
      <c r="U4704" s="43">
        <f ca="1">_xll.BInterpol('Base CDI'!$H$4:$H$28,'Base CDI'!$I$4:$I$29,S4704,"Cubic","Extrapolate=Linear","MultiX=Average","Skip=True","Sort=True")</f>
        <v>13.534664842681257</v>
      </c>
    </row>
    <row r="4705" spans="16:21" x14ac:dyDescent="0.25">
      <c r="P4705" s="10">
        <v>41355</v>
      </c>
      <c r="Q4705">
        <v>30.130610000000001</v>
      </c>
      <c r="S4705" s="42">
        <f t="shared" ca="1" si="79"/>
        <v>50725</v>
      </c>
      <c r="T4705" s="43">
        <f ca="1">_xll.BInterpol('Base CDI'!$H$4:$H$28,'Base CDI'!$J$4:$J$29,S4705,"Cubic","Extrapolate=Linear","MultiX=Average","Skip=True","Sort=True")</f>
        <v>13.513868673050617</v>
      </c>
      <c r="U4705" s="43">
        <f ca="1">_xll.BInterpol('Base CDI'!$H$4:$H$28,'Base CDI'!$I$4:$I$29,S4705,"Cubic","Extrapolate=Linear","MultiX=Average","Skip=True","Sort=True")</f>
        <v>13.534671682626538</v>
      </c>
    </row>
    <row r="4706" spans="16:21" x14ac:dyDescent="0.25">
      <c r="P4706" s="10">
        <v>41358</v>
      </c>
      <c r="Q4706">
        <v>30.13869</v>
      </c>
      <c r="S4706" s="42">
        <f t="shared" ca="1" si="79"/>
        <v>50726</v>
      </c>
      <c r="T4706" s="43">
        <f ca="1">_xll.BInterpol('Base CDI'!$H$4:$H$28,'Base CDI'!$J$4:$J$29,S4706,"Cubic","Extrapolate=Linear","MultiX=Average","Skip=True","Sort=True")</f>
        <v>13.513871409028729</v>
      </c>
      <c r="U4706" s="43">
        <f ca="1">_xll.BInterpol('Base CDI'!$H$4:$H$28,'Base CDI'!$I$4:$I$29,S4706,"Cubic","Extrapolate=Linear","MultiX=Average","Skip=True","Sort=True")</f>
        <v>13.534678522571818</v>
      </c>
    </row>
    <row r="4707" spans="16:21" x14ac:dyDescent="0.25">
      <c r="P4707" s="10">
        <v>41359</v>
      </c>
      <c r="Q4707">
        <v>30.14677</v>
      </c>
      <c r="S4707" s="42">
        <f t="shared" ca="1" si="79"/>
        <v>50727</v>
      </c>
      <c r="T4707" s="43">
        <f ca="1">_xll.BInterpol('Base CDI'!$H$4:$H$28,'Base CDI'!$J$4:$J$29,S4707,"Cubic","Extrapolate=Linear","MultiX=Average","Skip=True","Sort=True")</f>
        <v>13.513874145006842</v>
      </c>
      <c r="U4707" s="43">
        <f ca="1">_xll.BInterpol('Base CDI'!$H$4:$H$28,'Base CDI'!$I$4:$I$29,S4707,"Cubic","Extrapolate=Linear","MultiX=Average","Skip=True","Sort=True")</f>
        <v>13.534685362517099</v>
      </c>
    </row>
    <row r="4708" spans="16:21" x14ac:dyDescent="0.25">
      <c r="P4708" s="10">
        <v>41360</v>
      </c>
      <c r="Q4708">
        <v>30.154859999999999</v>
      </c>
      <c r="S4708" s="42">
        <f t="shared" ca="1" si="79"/>
        <v>50728</v>
      </c>
      <c r="T4708" s="43">
        <f ca="1">_xll.BInterpol('Base CDI'!$H$4:$H$28,'Base CDI'!$J$4:$J$29,S4708,"Cubic","Extrapolate=Linear","MultiX=Average","Skip=True","Sort=True")</f>
        <v>13.513876880984952</v>
      </c>
      <c r="U4708" s="43">
        <f ca="1">_xll.BInterpol('Base CDI'!$H$4:$H$28,'Base CDI'!$I$4:$I$29,S4708,"Cubic","Extrapolate=Linear","MultiX=Average","Skip=True","Sort=True")</f>
        <v>13.534692202462379</v>
      </c>
    </row>
    <row r="4709" spans="16:21" x14ac:dyDescent="0.25">
      <c r="P4709" s="10">
        <v>41361</v>
      </c>
      <c r="Q4709">
        <v>30.162939999999999</v>
      </c>
      <c r="S4709" s="42">
        <f t="shared" ca="1" si="79"/>
        <v>50729</v>
      </c>
      <c r="T4709" s="43">
        <f ca="1">_xll.BInterpol('Base CDI'!$H$4:$H$28,'Base CDI'!$J$4:$J$29,S4709,"Cubic","Extrapolate=Linear","MultiX=Average","Skip=True","Sort=True")</f>
        <v>13.513879616963065</v>
      </c>
      <c r="U4709" s="43">
        <f ca="1">_xll.BInterpol('Base CDI'!$H$4:$H$28,'Base CDI'!$I$4:$I$29,S4709,"Cubic","Extrapolate=Linear","MultiX=Average","Skip=True","Sort=True")</f>
        <v>13.534699042407659</v>
      </c>
    </row>
    <row r="4710" spans="16:21" x14ac:dyDescent="0.25">
      <c r="P4710" s="10">
        <v>41365</v>
      </c>
      <c r="Q4710">
        <v>30.171050000000001</v>
      </c>
      <c r="S4710" s="42">
        <f t="shared" ca="1" si="79"/>
        <v>50730</v>
      </c>
      <c r="T4710" s="43">
        <f ca="1">_xll.BInterpol('Base CDI'!$H$4:$H$28,'Base CDI'!$J$4:$J$29,S4710,"Cubic","Extrapolate=Linear","MultiX=Average","Skip=True","Sort=True")</f>
        <v>13.513882352941177</v>
      </c>
      <c r="U4710" s="43">
        <f ca="1">_xll.BInterpol('Base CDI'!$H$4:$H$28,'Base CDI'!$I$4:$I$29,S4710,"Cubic","Extrapolate=Linear","MultiX=Average","Skip=True","Sort=True")</f>
        <v>13.53470588235294</v>
      </c>
    </row>
    <row r="4711" spans="16:21" x14ac:dyDescent="0.25">
      <c r="P4711" s="10">
        <v>41366</v>
      </c>
      <c r="Q4711">
        <v>30.179179999999999</v>
      </c>
      <c r="S4711" s="42">
        <f t="shared" ca="1" si="79"/>
        <v>50731</v>
      </c>
      <c r="T4711" s="43">
        <f ca="1">_xll.BInterpol('Base CDI'!$H$4:$H$28,'Base CDI'!$J$4:$J$29,S4711,"Cubic","Extrapolate=Linear","MultiX=Average","Skip=True","Sort=True")</f>
        <v>13.51388508891929</v>
      </c>
      <c r="U4711" s="43">
        <f ca="1">_xll.BInterpol('Base CDI'!$H$4:$H$28,'Base CDI'!$I$4:$I$29,S4711,"Cubic","Extrapolate=Linear","MultiX=Average","Skip=True","Sort=True")</f>
        <v>13.53471272229822</v>
      </c>
    </row>
    <row r="4712" spans="16:21" x14ac:dyDescent="0.25">
      <c r="P4712" s="10">
        <v>41367</v>
      </c>
      <c r="Q4712">
        <v>30.18731</v>
      </c>
      <c r="S4712" s="42">
        <f t="shared" ca="1" si="79"/>
        <v>50732</v>
      </c>
      <c r="T4712" s="43">
        <f ca="1">_xll.BInterpol('Base CDI'!$H$4:$H$28,'Base CDI'!$J$4:$J$29,S4712,"Cubic","Extrapolate=Linear","MultiX=Average","Skip=True","Sort=True")</f>
        <v>13.513887824897402</v>
      </c>
      <c r="U4712" s="43">
        <f ca="1">_xll.BInterpol('Base CDI'!$H$4:$H$28,'Base CDI'!$I$4:$I$29,S4712,"Cubic","Extrapolate=Linear","MultiX=Average","Skip=True","Sort=True")</f>
        <v>13.534719562243501</v>
      </c>
    </row>
    <row r="4713" spans="16:21" x14ac:dyDescent="0.25">
      <c r="P4713" s="10">
        <v>41368</v>
      </c>
      <c r="Q4713">
        <v>30.195419999999999</v>
      </c>
      <c r="S4713" s="42">
        <f t="shared" ca="1" si="79"/>
        <v>50733</v>
      </c>
      <c r="T4713" s="43">
        <f ca="1">_xll.BInterpol('Base CDI'!$H$4:$H$28,'Base CDI'!$J$4:$J$29,S4713,"Cubic","Extrapolate=Linear","MultiX=Average","Skip=True","Sort=True")</f>
        <v>13.513890560875515</v>
      </c>
      <c r="U4713" s="43">
        <f ca="1">_xll.BInterpol('Base CDI'!$H$4:$H$28,'Base CDI'!$I$4:$I$29,S4713,"Cubic","Extrapolate=Linear","MultiX=Average","Skip=True","Sort=True")</f>
        <v>13.534726402188781</v>
      </c>
    </row>
    <row r="4714" spans="16:21" x14ac:dyDescent="0.25">
      <c r="P4714" s="10">
        <v>41369</v>
      </c>
      <c r="Q4714">
        <v>30.20354</v>
      </c>
      <c r="S4714" s="42">
        <f t="shared" ca="1" si="79"/>
        <v>50734</v>
      </c>
      <c r="T4714" s="43">
        <f ca="1">_xll.BInterpol('Base CDI'!$H$4:$H$28,'Base CDI'!$J$4:$J$29,S4714,"Cubic","Extrapolate=Linear","MultiX=Average","Skip=True","Sort=True")</f>
        <v>13.513893296853626</v>
      </c>
      <c r="U4714" s="43">
        <f ca="1">_xll.BInterpol('Base CDI'!$H$4:$H$28,'Base CDI'!$I$4:$I$29,S4714,"Cubic","Extrapolate=Linear","MultiX=Average","Skip=True","Sort=True")</f>
        <v>13.534733242134061</v>
      </c>
    </row>
    <row r="4715" spans="16:21" x14ac:dyDescent="0.25">
      <c r="P4715" s="10">
        <v>41372</v>
      </c>
      <c r="Q4715">
        <v>30.211659999999998</v>
      </c>
      <c r="S4715" s="42">
        <f t="shared" ca="1" si="79"/>
        <v>50735</v>
      </c>
      <c r="T4715" s="43">
        <f ca="1">_xll.BInterpol('Base CDI'!$H$4:$H$28,'Base CDI'!$J$4:$J$29,S4715,"Cubic","Extrapolate=Linear","MultiX=Average","Skip=True","Sort=True")</f>
        <v>13.513896032831738</v>
      </c>
      <c r="U4715" s="43">
        <f ca="1">_xll.BInterpol('Base CDI'!$H$4:$H$28,'Base CDI'!$I$4:$I$29,S4715,"Cubic","Extrapolate=Linear","MultiX=Average","Skip=True","Sort=True")</f>
        <v>13.534740082079342</v>
      </c>
    </row>
    <row r="4716" spans="16:21" x14ac:dyDescent="0.25">
      <c r="P4716" s="10">
        <v>41373</v>
      </c>
      <c r="Q4716">
        <v>30.21979</v>
      </c>
      <c r="S4716" s="42">
        <f t="shared" ca="1" si="79"/>
        <v>50736</v>
      </c>
      <c r="T4716" s="43">
        <f ca="1">_xll.BInterpol('Base CDI'!$H$4:$H$28,'Base CDI'!$J$4:$J$29,S4716,"Cubic","Extrapolate=Linear","MultiX=Average","Skip=True","Sort=True")</f>
        <v>13.513898768809851</v>
      </c>
      <c r="U4716" s="43">
        <f ca="1">_xll.BInterpol('Base CDI'!$H$4:$H$28,'Base CDI'!$I$4:$I$29,S4716,"Cubic","Extrapolate=Linear","MultiX=Average","Skip=True","Sort=True")</f>
        <v>13.534746922024622</v>
      </c>
    </row>
    <row r="4717" spans="16:21" x14ac:dyDescent="0.25">
      <c r="P4717" s="10">
        <v>41374</v>
      </c>
      <c r="Q4717">
        <v>30.227910000000001</v>
      </c>
      <c r="S4717" s="42">
        <f t="shared" ca="1" si="79"/>
        <v>50737</v>
      </c>
      <c r="T4717" s="43">
        <f ca="1">_xll.BInterpol('Base CDI'!$H$4:$H$28,'Base CDI'!$J$4:$J$29,S4717,"Cubic","Extrapolate=Linear","MultiX=Average","Skip=True","Sort=True")</f>
        <v>13.513901504787963</v>
      </c>
      <c r="U4717" s="43">
        <f ca="1">_xll.BInterpol('Base CDI'!$H$4:$H$28,'Base CDI'!$I$4:$I$29,S4717,"Cubic","Extrapolate=Linear","MultiX=Average","Skip=True","Sort=True")</f>
        <v>13.534753761969903</v>
      </c>
    </row>
    <row r="4718" spans="16:21" x14ac:dyDescent="0.25">
      <c r="P4718" s="10">
        <v>41375</v>
      </c>
      <c r="Q4718">
        <v>30.236039999999999</v>
      </c>
      <c r="S4718" s="42">
        <f t="shared" ca="1" si="79"/>
        <v>50738</v>
      </c>
      <c r="T4718" s="43">
        <f ca="1">_xll.BInterpol('Base CDI'!$H$4:$H$28,'Base CDI'!$J$4:$J$29,S4718,"Cubic","Extrapolate=Linear","MultiX=Average","Skip=True","Sort=True")</f>
        <v>13.513904240766076</v>
      </c>
      <c r="U4718" s="43">
        <f ca="1">_xll.BInterpol('Base CDI'!$H$4:$H$28,'Base CDI'!$I$4:$I$29,S4718,"Cubic","Extrapolate=Linear","MultiX=Average","Skip=True","Sort=True")</f>
        <v>13.534760601915183</v>
      </c>
    </row>
    <row r="4719" spans="16:21" x14ac:dyDescent="0.25">
      <c r="P4719" s="10">
        <v>41376</v>
      </c>
      <c r="Q4719">
        <v>30.24417</v>
      </c>
      <c r="S4719" s="42">
        <f t="shared" ca="1" si="79"/>
        <v>50739</v>
      </c>
      <c r="T4719" s="43">
        <f ca="1">_xll.BInterpol('Base CDI'!$H$4:$H$28,'Base CDI'!$J$4:$J$29,S4719,"Cubic","Extrapolate=Linear","MultiX=Average","Skip=True","Sort=True")</f>
        <v>13.513906976744186</v>
      </c>
      <c r="U4719" s="43">
        <f ca="1">_xll.BInterpol('Base CDI'!$H$4:$H$28,'Base CDI'!$I$4:$I$29,S4719,"Cubic","Extrapolate=Linear","MultiX=Average","Skip=True","Sort=True")</f>
        <v>13.534767441860463</v>
      </c>
    </row>
    <row r="4720" spans="16:21" x14ac:dyDescent="0.25">
      <c r="P4720" s="10">
        <v>41379</v>
      </c>
      <c r="Q4720">
        <v>30.252300000000002</v>
      </c>
      <c r="S4720" s="42">
        <f t="shared" ca="1" si="79"/>
        <v>50740</v>
      </c>
      <c r="T4720" s="43">
        <f ca="1">_xll.BInterpol('Base CDI'!$H$4:$H$28,'Base CDI'!$J$4:$J$29,S4720,"Cubic","Extrapolate=Linear","MultiX=Average","Skip=True","Sort=True")</f>
        <v>13.513909712722299</v>
      </c>
      <c r="U4720" s="43">
        <f ca="1">_xll.BInterpol('Base CDI'!$H$4:$H$28,'Base CDI'!$I$4:$I$29,S4720,"Cubic","Extrapolate=Linear","MultiX=Average","Skip=True","Sort=True")</f>
        <v>13.534774281805744</v>
      </c>
    </row>
    <row r="4721" spans="16:21" x14ac:dyDescent="0.25">
      <c r="P4721" s="10">
        <v>41380</v>
      </c>
      <c r="Q4721">
        <v>30.260439999999999</v>
      </c>
      <c r="S4721" s="42">
        <f t="shared" ca="1" si="79"/>
        <v>50741</v>
      </c>
      <c r="T4721" s="43">
        <f ca="1">_xll.BInterpol('Base CDI'!$H$4:$H$28,'Base CDI'!$J$4:$J$29,S4721,"Cubic","Extrapolate=Linear","MultiX=Average","Skip=True","Sort=True")</f>
        <v>13.513912448700411</v>
      </c>
      <c r="U4721" s="43">
        <f ca="1">_xll.BInterpol('Base CDI'!$H$4:$H$28,'Base CDI'!$I$4:$I$29,S4721,"Cubic","Extrapolate=Linear","MultiX=Average","Skip=True","Sort=True")</f>
        <v>13.534781121751024</v>
      </c>
    </row>
    <row r="4722" spans="16:21" x14ac:dyDescent="0.25">
      <c r="P4722" s="10">
        <v>41381</v>
      </c>
      <c r="Q4722">
        <v>30.268560000000001</v>
      </c>
      <c r="S4722" s="42">
        <f t="shared" ca="1" si="79"/>
        <v>50742</v>
      </c>
      <c r="T4722" s="43">
        <f ca="1">_xll.BInterpol('Base CDI'!$H$4:$H$28,'Base CDI'!$J$4:$J$29,S4722,"Cubic","Extrapolate=Linear","MultiX=Average","Skip=True","Sort=True")</f>
        <v>13.513915184678524</v>
      </c>
      <c r="U4722" s="43">
        <f ca="1">_xll.BInterpol('Base CDI'!$H$4:$H$28,'Base CDI'!$I$4:$I$29,S4722,"Cubic","Extrapolate=Linear","MultiX=Average","Skip=True","Sort=True")</f>
        <v>13.534787961696304</v>
      </c>
    </row>
    <row r="4723" spans="16:21" x14ac:dyDescent="0.25">
      <c r="P4723" s="10">
        <v>41382</v>
      </c>
      <c r="Q4723">
        <v>30.276689999999999</v>
      </c>
      <c r="S4723" s="42">
        <f t="shared" ca="1" si="79"/>
        <v>50743</v>
      </c>
      <c r="T4723" s="43">
        <f ca="1">_xll.BInterpol('Base CDI'!$H$4:$H$28,'Base CDI'!$J$4:$J$29,S4723,"Cubic","Extrapolate=Linear","MultiX=Average","Skip=True","Sort=True")</f>
        <v>13.513917920656636</v>
      </c>
      <c r="U4723" s="43">
        <f ca="1">_xll.BInterpol('Base CDI'!$H$4:$H$28,'Base CDI'!$I$4:$I$29,S4723,"Cubic","Extrapolate=Linear","MultiX=Average","Skip=True","Sort=True")</f>
        <v>13.534794801641585</v>
      </c>
    </row>
    <row r="4724" spans="16:21" x14ac:dyDescent="0.25">
      <c r="P4724" s="10">
        <v>41383</v>
      </c>
      <c r="Q4724">
        <v>30.28509</v>
      </c>
      <c r="S4724" s="42">
        <f t="shared" ca="1" si="79"/>
        <v>50744</v>
      </c>
      <c r="T4724" s="43">
        <f ca="1">_xll.BInterpol('Base CDI'!$H$4:$H$28,'Base CDI'!$J$4:$J$29,S4724,"Cubic","Extrapolate=Linear","MultiX=Average","Skip=True","Sort=True")</f>
        <v>13.513920656634747</v>
      </c>
      <c r="U4724" s="43">
        <f ca="1">_xll.BInterpol('Base CDI'!$H$4:$H$28,'Base CDI'!$I$4:$I$29,S4724,"Cubic","Extrapolate=Linear","MultiX=Average","Skip=True","Sort=True")</f>
        <v>13.534801641586865</v>
      </c>
    </row>
    <row r="4725" spans="16:21" x14ac:dyDescent="0.25">
      <c r="P4725" s="10">
        <v>41386</v>
      </c>
      <c r="Q4725">
        <v>30.293489999999998</v>
      </c>
      <c r="S4725" s="42">
        <f t="shared" ca="1" si="79"/>
        <v>50745</v>
      </c>
      <c r="T4725" s="43">
        <f ca="1">_xll.BInterpol('Base CDI'!$H$4:$H$28,'Base CDI'!$J$4:$J$29,S4725,"Cubic","Extrapolate=Linear","MultiX=Average","Skip=True","Sort=True")</f>
        <v>13.51392339261286</v>
      </c>
      <c r="U4725" s="43">
        <f ca="1">_xll.BInterpol('Base CDI'!$H$4:$H$28,'Base CDI'!$I$4:$I$29,S4725,"Cubic","Extrapolate=Linear","MultiX=Average","Skip=True","Sort=True")</f>
        <v>13.534808481532146</v>
      </c>
    </row>
    <row r="4726" spans="16:21" x14ac:dyDescent="0.25">
      <c r="P4726" s="10">
        <v>41387</v>
      </c>
      <c r="Q4726">
        <v>30.3019</v>
      </c>
      <c r="S4726" s="42">
        <f t="shared" ca="1" si="79"/>
        <v>50746</v>
      </c>
      <c r="T4726" s="43">
        <f ca="1">_xll.BInterpol('Base CDI'!$H$4:$H$28,'Base CDI'!$J$4:$J$29,S4726,"Cubic","Extrapolate=Linear","MultiX=Average","Skip=True","Sort=True")</f>
        <v>13.513926128590972</v>
      </c>
      <c r="U4726" s="43">
        <f ca="1">_xll.BInterpol('Base CDI'!$H$4:$H$28,'Base CDI'!$I$4:$I$29,S4726,"Cubic","Extrapolate=Linear","MultiX=Average","Skip=True","Sort=True")</f>
        <v>13.534815321477426</v>
      </c>
    </row>
    <row r="4727" spans="16:21" x14ac:dyDescent="0.25">
      <c r="P4727" s="10">
        <v>41388</v>
      </c>
      <c r="Q4727">
        <v>30.310300000000002</v>
      </c>
      <c r="S4727" s="42">
        <f t="shared" ca="1" si="79"/>
        <v>50747</v>
      </c>
      <c r="T4727" s="43">
        <f ca="1">_xll.BInterpol('Base CDI'!$H$4:$H$28,'Base CDI'!$J$4:$J$29,S4727,"Cubic","Extrapolate=Linear","MultiX=Average","Skip=True","Sort=True")</f>
        <v>13.513928864569085</v>
      </c>
      <c r="U4727" s="43">
        <f ca="1">_xll.BInterpol('Base CDI'!$H$4:$H$28,'Base CDI'!$I$4:$I$29,S4727,"Cubic","Extrapolate=Linear","MultiX=Average","Skip=True","Sort=True")</f>
        <v>13.534822161422706</v>
      </c>
    </row>
    <row r="4728" spans="16:21" x14ac:dyDescent="0.25">
      <c r="P4728" s="10">
        <v>41389</v>
      </c>
      <c r="Q4728">
        <v>30.318709999999999</v>
      </c>
      <c r="S4728" s="42">
        <f t="shared" ca="1" si="79"/>
        <v>50748</v>
      </c>
      <c r="T4728" s="43">
        <f ca="1">_xll.BInterpol('Base CDI'!$H$4:$H$28,'Base CDI'!$J$4:$J$29,S4728,"Cubic","Extrapolate=Linear","MultiX=Average","Skip=True","Sort=True")</f>
        <v>13.513931600547197</v>
      </c>
      <c r="U4728" s="43">
        <f ca="1">_xll.BInterpol('Base CDI'!$H$4:$H$28,'Base CDI'!$I$4:$I$29,S4728,"Cubic","Extrapolate=Linear","MultiX=Average","Skip=True","Sort=True")</f>
        <v>13.534829001367987</v>
      </c>
    </row>
    <row r="4729" spans="16:21" x14ac:dyDescent="0.25">
      <c r="P4729" s="10">
        <v>41390</v>
      </c>
      <c r="Q4729">
        <v>30.327120000000001</v>
      </c>
      <c r="S4729" s="42">
        <f t="shared" ca="1" si="79"/>
        <v>50749</v>
      </c>
      <c r="T4729" s="43">
        <f ca="1">_xll.BInterpol('Base CDI'!$H$4:$H$28,'Base CDI'!$J$4:$J$29,S4729,"Cubic","Extrapolate=Linear","MultiX=Average","Skip=True","Sort=True")</f>
        <v>13.51393433652531</v>
      </c>
      <c r="U4729" s="43">
        <f ca="1">_xll.BInterpol('Base CDI'!$H$4:$H$28,'Base CDI'!$I$4:$I$29,S4729,"Cubic","Extrapolate=Linear","MultiX=Average","Skip=True","Sort=True")</f>
        <v>13.534835841313267</v>
      </c>
    </row>
    <row r="4730" spans="16:21" x14ac:dyDescent="0.25">
      <c r="P4730" s="10">
        <v>41393</v>
      </c>
      <c r="Q4730">
        <v>30.335519999999999</v>
      </c>
      <c r="S4730" s="42">
        <f t="shared" ca="1" si="79"/>
        <v>50750</v>
      </c>
      <c r="T4730" s="43">
        <f ca="1">_xll.BInterpol('Base CDI'!$H$4:$H$28,'Base CDI'!$J$4:$J$29,S4730,"Cubic","Extrapolate=Linear","MultiX=Average","Skip=True","Sort=True")</f>
        <v>13.51393707250342</v>
      </c>
      <c r="U4730" s="43">
        <f ca="1">_xll.BInterpol('Base CDI'!$H$4:$H$28,'Base CDI'!$I$4:$I$29,S4730,"Cubic","Extrapolate=Linear","MultiX=Average","Skip=True","Sort=True")</f>
        <v>13.534842681258548</v>
      </c>
    </row>
    <row r="4731" spans="16:21" x14ac:dyDescent="0.25">
      <c r="P4731" s="10">
        <v>41394</v>
      </c>
      <c r="Q4731">
        <v>30.34393</v>
      </c>
      <c r="S4731" s="42">
        <f t="shared" ca="1" si="79"/>
        <v>50751</v>
      </c>
      <c r="T4731" s="43">
        <f ca="1">_xll.BInterpol('Base CDI'!$H$4:$H$28,'Base CDI'!$J$4:$J$29,S4731,"Cubic","Extrapolate=Linear","MultiX=Average","Skip=True","Sort=True")</f>
        <v>13.513939808481533</v>
      </c>
      <c r="U4731" s="43">
        <f ca="1">_xll.BInterpol('Base CDI'!$H$4:$H$28,'Base CDI'!$I$4:$I$29,S4731,"Cubic","Extrapolate=Linear","MultiX=Average","Skip=True","Sort=True")</f>
        <v>13.534849521203828</v>
      </c>
    </row>
    <row r="4732" spans="16:21" x14ac:dyDescent="0.25">
      <c r="P4732" s="10">
        <v>41396</v>
      </c>
      <c r="Q4732">
        <v>30.352329999999998</v>
      </c>
      <c r="S4732" s="42">
        <f t="shared" ca="1" si="79"/>
        <v>50752</v>
      </c>
      <c r="T4732" s="43">
        <f ca="1">_xll.BInterpol('Base CDI'!$H$4:$H$28,'Base CDI'!$J$4:$J$29,S4732,"Cubic","Extrapolate=Linear","MultiX=Average","Skip=True","Sort=True")</f>
        <v>13.513942544459645</v>
      </c>
      <c r="U4732" s="43">
        <f ca="1">_xll.BInterpol('Base CDI'!$H$4:$H$28,'Base CDI'!$I$4:$I$29,S4732,"Cubic","Extrapolate=Linear","MultiX=Average","Skip=True","Sort=True")</f>
        <v>13.534856361149108</v>
      </c>
    </row>
    <row r="4733" spans="16:21" x14ac:dyDescent="0.25">
      <c r="P4733" s="10">
        <v>41397</v>
      </c>
      <c r="Q4733">
        <v>30.36074</v>
      </c>
      <c r="S4733" s="42">
        <f t="shared" ca="1" si="79"/>
        <v>50753</v>
      </c>
      <c r="T4733" s="43">
        <f ca="1">_xll.BInterpol('Base CDI'!$H$4:$H$28,'Base CDI'!$J$4:$J$29,S4733,"Cubic","Extrapolate=Linear","MultiX=Average","Skip=True","Sort=True")</f>
        <v>13.513945280437758</v>
      </c>
      <c r="U4733" s="43">
        <f ca="1">_xll.BInterpol('Base CDI'!$H$4:$H$28,'Base CDI'!$I$4:$I$29,S4733,"Cubic","Extrapolate=Linear","MultiX=Average","Skip=True","Sort=True")</f>
        <v>13.534863201094389</v>
      </c>
    </row>
    <row r="4734" spans="16:21" x14ac:dyDescent="0.25">
      <c r="P4734" s="10">
        <v>41400</v>
      </c>
      <c r="Q4734">
        <v>30.369160000000001</v>
      </c>
      <c r="S4734" s="42">
        <f t="shared" ca="1" si="79"/>
        <v>50754</v>
      </c>
      <c r="T4734" s="43">
        <f ca="1">_xll.BInterpol('Base CDI'!$H$4:$H$28,'Base CDI'!$J$4:$J$29,S4734,"Cubic","Extrapolate=Linear","MultiX=Average","Skip=True","Sort=True")</f>
        <v>13.513948016415871</v>
      </c>
      <c r="U4734" s="43">
        <f ca="1">_xll.BInterpol('Base CDI'!$H$4:$H$28,'Base CDI'!$I$4:$I$29,S4734,"Cubic","Extrapolate=Linear","MultiX=Average","Skip=True","Sort=True")</f>
        <v>13.534870041039671</v>
      </c>
    </row>
    <row r="4735" spans="16:21" x14ac:dyDescent="0.25">
      <c r="P4735" s="10">
        <v>41401</v>
      </c>
      <c r="Q4735">
        <v>30.377579999999998</v>
      </c>
      <c r="S4735" s="42">
        <f t="shared" ca="1" si="79"/>
        <v>50755</v>
      </c>
      <c r="T4735" s="43">
        <f ca="1">_xll.BInterpol('Base CDI'!$H$4:$H$28,'Base CDI'!$J$4:$J$29,S4735,"Cubic","Extrapolate=Linear","MultiX=Average","Skip=True","Sort=True")</f>
        <v>13.513950752393981</v>
      </c>
      <c r="U4735" s="43">
        <f ca="1">_xll.BInterpol('Base CDI'!$H$4:$H$28,'Base CDI'!$I$4:$I$29,S4735,"Cubic","Extrapolate=Linear","MultiX=Average","Skip=True","Sort=True")</f>
        <v>13.534876880984951</v>
      </c>
    </row>
    <row r="4736" spans="16:21" x14ac:dyDescent="0.25">
      <c r="P4736" s="10">
        <v>41402</v>
      </c>
      <c r="Q4736">
        <v>30.386009999999999</v>
      </c>
      <c r="S4736" s="42">
        <f t="shared" ca="1" si="79"/>
        <v>50756</v>
      </c>
      <c r="T4736" s="43">
        <f ca="1">_xll.BInterpol('Base CDI'!$H$4:$H$28,'Base CDI'!$J$4:$J$29,S4736,"Cubic","Extrapolate=Linear","MultiX=Average","Skip=True","Sort=True")</f>
        <v>13.513953488372094</v>
      </c>
      <c r="U4736" s="43">
        <f ca="1">_xll.BInterpol('Base CDI'!$H$4:$H$28,'Base CDI'!$I$4:$I$29,S4736,"Cubic","Extrapolate=Linear","MultiX=Average","Skip=True","Sort=True")</f>
        <v>13.534883720930232</v>
      </c>
    </row>
    <row r="4737" spans="16:21" x14ac:dyDescent="0.25">
      <c r="P4737" s="10">
        <v>41403</v>
      </c>
      <c r="Q4737">
        <v>30.39443</v>
      </c>
      <c r="S4737" s="42">
        <f t="shared" ca="1" si="79"/>
        <v>50757</v>
      </c>
      <c r="T4737" s="43">
        <f ca="1">_xll.BInterpol('Base CDI'!$H$4:$H$28,'Base CDI'!$J$4:$J$29,S4737,"Cubic","Extrapolate=Linear","MultiX=Average","Skip=True","Sort=True")</f>
        <v>13.513956224350206</v>
      </c>
      <c r="U4737" s="43">
        <f ca="1">_xll.BInterpol('Base CDI'!$H$4:$H$28,'Base CDI'!$I$4:$I$29,S4737,"Cubic","Extrapolate=Linear","MultiX=Average","Skip=True","Sort=True")</f>
        <v>13.534890560875512</v>
      </c>
    </row>
    <row r="4738" spans="16:21" x14ac:dyDescent="0.25">
      <c r="P4738" s="10">
        <v>41404</v>
      </c>
      <c r="Q4738">
        <v>30.40286</v>
      </c>
      <c r="S4738" s="42">
        <f t="shared" ca="1" si="79"/>
        <v>50758</v>
      </c>
      <c r="T4738" s="43">
        <f ca="1">_xll.BInterpol('Base CDI'!$H$4:$H$28,'Base CDI'!$J$4:$J$29,S4738,"Cubic","Extrapolate=Linear","MultiX=Average","Skip=True","Sort=True")</f>
        <v>13.513958960328319</v>
      </c>
      <c r="U4738" s="43">
        <f ca="1">_xll.BInterpol('Base CDI'!$H$4:$H$28,'Base CDI'!$I$4:$I$29,S4738,"Cubic","Extrapolate=Linear","MultiX=Average","Skip=True","Sort=True")</f>
        <v>13.534897400820793</v>
      </c>
    </row>
    <row r="4739" spans="16:21" x14ac:dyDescent="0.25">
      <c r="P4739" s="10">
        <v>41407</v>
      </c>
      <c r="Q4739">
        <v>30.411280000000001</v>
      </c>
      <c r="S4739" s="42">
        <f t="shared" ca="1" si="79"/>
        <v>50759</v>
      </c>
      <c r="T4739" s="43">
        <f ca="1">_xll.BInterpol('Base CDI'!$H$4:$H$28,'Base CDI'!$J$4:$J$29,S4739,"Cubic","Extrapolate=Linear","MultiX=Average","Skip=True","Sort=True")</f>
        <v>13.513961696306431</v>
      </c>
      <c r="U4739" s="43">
        <f ca="1">_xll.BInterpol('Base CDI'!$H$4:$H$28,'Base CDI'!$I$4:$I$29,S4739,"Cubic","Extrapolate=Linear","MultiX=Average","Skip=True","Sort=True")</f>
        <v>13.534904240766073</v>
      </c>
    </row>
    <row r="4740" spans="16:21" x14ac:dyDescent="0.25">
      <c r="P4740" s="10">
        <v>41408</v>
      </c>
      <c r="Q4740">
        <v>30.419689999999999</v>
      </c>
      <c r="S4740" s="42">
        <f t="shared" ca="1" si="79"/>
        <v>50760</v>
      </c>
      <c r="T4740" s="43">
        <f ca="1">_xll.BInterpol('Base CDI'!$H$4:$H$28,'Base CDI'!$J$4:$J$29,S4740,"Cubic","Extrapolate=Linear","MultiX=Average","Skip=True","Sort=True")</f>
        <v>13.513964432284542</v>
      </c>
      <c r="U4740" s="43">
        <f ca="1">_xll.BInterpol('Base CDI'!$H$4:$H$28,'Base CDI'!$I$4:$I$29,S4740,"Cubic","Extrapolate=Linear","MultiX=Average","Skip=True","Sort=True")</f>
        <v>13.534911080711353</v>
      </c>
    </row>
    <row r="4741" spans="16:21" x14ac:dyDescent="0.25">
      <c r="P4741" s="10">
        <v>41409</v>
      </c>
      <c r="Q4741">
        <v>30.42811</v>
      </c>
      <c r="S4741" s="42">
        <f t="shared" ca="1" si="79"/>
        <v>50761</v>
      </c>
      <c r="T4741" s="43">
        <f ca="1">_xll.BInterpol('Base CDI'!$H$4:$H$28,'Base CDI'!$J$4:$J$29,S4741,"Cubic","Extrapolate=Linear","MultiX=Average","Skip=True","Sort=True")</f>
        <v>13.513967168262655</v>
      </c>
      <c r="U4741" s="43">
        <f ca="1">_xll.BInterpol('Base CDI'!$H$4:$H$28,'Base CDI'!$I$4:$I$29,S4741,"Cubic","Extrapolate=Linear","MultiX=Average","Skip=True","Sort=True")</f>
        <v>13.534917920656634</v>
      </c>
    </row>
    <row r="4742" spans="16:21" x14ac:dyDescent="0.25">
      <c r="P4742" s="10">
        <v>41410</v>
      </c>
      <c r="Q4742">
        <v>30.436530000000001</v>
      </c>
      <c r="S4742" s="42">
        <f t="shared" ca="1" si="79"/>
        <v>50762</v>
      </c>
      <c r="T4742" s="43">
        <f ca="1">_xll.BInterpol('Base CDI'!$H$4:$H$28,'Base CDI'!$J$4:$J$29,S4742,"Cubic","Extrapolate=Linear","MultiX=Average","Skip=True","Sort=True")</f>
        <v>13.513969904240767</v>
      </c>
      <c r="U4742" s="43">
        <f ca="1">_xll.BInterpol('Base CDI'!$H$4:$H$28,'Base CDI'!$I$4:$I$29,S4742,"Cubic","Extrapolate=Linear","MultiX=Average","Skip=True","Sort=True")</f>
        <v>13.534924760601914</v>
      </c>
    </row>
    <row r="4743" spans="16:21" x14ac:dyDescent="0.25">
      <c r="P4743" s="10">
        <v>41411</v>
      </c>
      <c r="Q4743">
        <v>30.444949999999999</v>
      </c>
      <c r="S4743" s="42">
        <f t="shared" ca="1" si="79"/>
        <v>50763</v>
      </c>
      <c r="T4743" s="43">
        <f ca="1">_xll.BInterpol('Base CDI'!$H$4:$H$28,'Base CDI'!$J$4:$J$29,S4743,"Cubic","Extrapolate=Linear","MultiX=Average","Skip=True","Sort=True")</f>
        <v>13.51397264021888</v>
      </c>
      <c r="U4743" s="43">
        <f ca="1">_xll.BInterpol('Base CDI'!$H$4:$H$28,'Base CDI'!$I$4:$I$29,S4743,"Cubic","Extrapolate=Linear","MultiX=Average","Skip=True","Sort=True")</f>
        <v>13.534931600547194</v>
      </c>
    </row>
    <row r="4744" spans="16:21" x14ac:dyDescent="0.25">
      <c r="P4744" s="10">
        <v>41414</v>
      </c>
      <c r="Q4744">
        <v>30.45337</v>
      </c>
      <c r="S4744" s="42">
        <f t="shared" ca="1" si="79"/>
        <v>50764</v>
      </c>
      <c r="T4744" s="43">
        <f ca="1">_xll.BInterpol('Base CDI'!$H$4:$H$28,'Base CDI'!$J$4:$J$29,S4744,"Cubic","Extrapolate=Linear","MultiX=Average","Skip=True","Sort=True")</f>
        <v>13.513975376196992</v>
      </c>
      <c r="U4744" s="43">
        <f ca="1">_xll.BInterpol('Base CDI'!$H$4:$H$28,'Base CDI'!$I$4:$I$29,S4744,"Cubic","Extrapolate=Linear","MultiX=Average","Skip=True","Sort=True")</f>
        <v>13.534938440492475</v>
      </c>
    </row>
    <row r="4745" spans="16:21" x14ac:dyDescent="0.25">
      <c r="P4745" s="10">
        <v>41415</v>
      </c>
      <c r="Q4745">
        <v>30.4618</v>
      </c>
      <c r="S4745" s="42">
        <f t="shared" ca="1" si="79"/>
        <v>50765</v>
      </c>
      <c r="T4745" s="43">
        <f ca="1">_xll.BInterpol('Base CDI'!$H$4:$H$28,'Base CDI'!$J$4:$J$29,S4745,"Cubic","Extrapolate=Linear","MultiX=Average","Skip=True","Sort=True")</f>
        <v>13.513978112175105</v>
      </c>
      <c r="U4745" s="43">
        <f ca="1">_xll.BInterpol('Base CDI'!$H$4:$H$28,'Base CDI'!$I$4:$I$29,S4745,"Cubic","Extrapolate=Linear","MultiX=Average","Skip=True","Sort=True")</f>
        <v>13.534945280437755</v>
      </c>
    </row>
    <row r="4746" spans="16:21" x14ac:dyDescent="0.25">
      <c r="P4746" s="10">
        <v>41416</v>
      </c>
      <c r="Q4746">
        <v>30.470230000000001</v>
      </c>
      <c r="S4746" s="42">
        <f t="shared" ca="1" si="79"/>
        <v>50766</v>
      </c>
      <c r="T4746" s="43">
        <f ca="1">_xll.BInterpol('Base CDI'!$H$4:$H$28,'Base CDI'!$J$4:$J$29,S4746,"Cubic","Extrapolate=Linear","MultiX=Average","Skip=True","Sort=True")</f>
        <v>13.513980848153215</v>
      </c>
      <c r="U4746" s="43">
        <f ca="1">_xll.BInterpol('Base CDI'!$H$4:$H$28,'Base CDI'!$I$4:$I$29,S4746,"Cubic","Extrapolate=Linear","MultiX=Average","Skip=True","Sort=True")</f>
        <v>13.534952120383036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80">S4746+1</f>
        <v>50767</v>
      </c>
      <c r="T4747" s="43">
        <f ca="1">_xll.BInterpol('Base CDI'!$H$4:$H$28,'Base CDI'!$J$4:$J$29,S4747,"Cubic","Extrapolate=Linear","MultiX=Average","Skip=True","Sort=True")</f>
        <v>13.513983584131328</v>
      </c>
      <c r="U4747" s="43">
        <f ca="1">_xll.BInterpol('Base CDI'!$H$4:$H$28,'Base CDI'!$I$4:$I$29,S4747,"Cubic","Extrapolate=Linear","MultiX=Average","Skip=True","Sort=True")</f>
        <v>13.534958960328316</v>
      </c>
    </row>
    <row r="4748" spans="16:21" x14ac:dyDescent="0.25">
      <c r="P4748" s="10">
        <v>41418</v>
      </c>
      <c r="Q4748">
        <v>30.487089999999998</v>
      </c>
      <c r="S4748" s="42">
        <f t="shared" ca="1" si="80"/>
        <v>50768</v>
      </c>
      <c r="T4748" s="43">
        <f ca="1">_xll.BInterpol('Base CDI'!$H$4:$H$28,'Base CDI'!$J$4:$J$29,S4748,"Cubic","Extrapolate=Linear","MultiX=Average","Skip=True","Sort=True")</f>
        <v>13.51398632010944</v>
      </c>
      <c r="U4748" s="43">
        <f ca="1">_xll.BInterpol('Base CDI'!$H$4:$H$28,'Base CDI'!$I$4:$I$29,S4748,"Cubic","Extrapolate=Linear","MultiX=Average","Skip=True","Sort=True")</f>
        <v>13.534965800273596</v>
      </c>
    </row>
    <row r="4749" spans="16:21" x14ac:dyDescent="0.25">
      <c r="P4749" s="10">
        <v>41421</v>
      </c>
      <c r="Q4749">
        <v>30.495529999999999</v>
      </c>
      <c r="S4749" s="42">
        <f t="shared" ca="1" si="80"/>
        <v>50769</v>
      </c>
      <c r="T4749" s="43">
        <f ca="1">_xll.BInterpol('Base CDI'!$H$4:$H$28,'Base CDI'!$J$4:$J$29,S4749,"Cubic","Extrapolate=Linear","MultiX=Average","Skip=True","Sort=True")</f>
        <v>13.513989056087553</v>
      </c>
      <c r="U4749" s="43">
        <f ca="1">_xll.BInterpol('Base CDI'!$H$4:$H$28,'Base CDI'!$I$4:$I$29,S4749,"Cubic","Extrapolate=Linear","MultiX=Average","Skip=True","Sort=True")</f>
        <v>13.534972640218877</v>
      </c>
    </row>
    <row r="4750" spans="16:21" x14ac:dyDescent="0.25">
      <c r="P4750" s="10">
        <v>41422</v>
      </c>
      <c r="Q4750">
        <v>30.503969999999999</v>
      </c>
      <c r="S4750" s="42">
        <f t="shared" ca="1" si="80"/>
        <v>50770</v>
      </c>
      <c r="T4750" s="43">
        <f ca="1">_xll.BInterpol('Base CDI'!$H$4:$H$28,'Base CDI'!$J$4:$J$29,S4750,"Cubic","Extrapolate=Linear","MultiX=Average","Skip=True","Sort=True")</f>
        <v>13.513991792065665</v>
      </c>
      <c r="U4750" s="43">
        <f ca="1">_xll.BInterpol('Base CDI'!$H$4:$H$28,'Base CDI'!$I$4:$I$29,S4750,"Cubic","Extrapolate=Linear","MultiX=Average","Skip=True","Sort=True")</f>
        <v>13.534979480164157</v>
      </c>
    </row>
    <row r="4751" spans="16:21" x14ac:dyDescent="0.25">
      <c r="P4751" s="10">
        <v>41423</v>
      </c>
      <c r="Q4751">
        <v>30.512409999999999</v>
      </c>
      <c r="S4751" s="42">
        <f t="shared" ca="1" si="80"/>
        <v>50771</v>
      </c>
      <c r="T4751" s="43">
        <f ca="1">_xll.BInterpol('Base CDI'!$H$4:$H$28,'Base CDI'!$J$4:$J$29,S4751,"Cubic","Extrapolate=Linear","MultiX=Average","Skip=True","Sort=True")</f>
        <v>13.513994528043776</v>
      </c>
      <c r="U4751" s="43">
        <f ca="1">_xll.BInterpol('Base CDI'!$H$4:$H$28,'Base CDI'!$I$4:$I$29,S4751,"Cubic","Extrapolate=Linear","MultiX=Average","Skip=True","Sort=True")</f>
        <v>13.534986320109438</v>
      </c>
    </row>
    <row r="4752" spans="16:21" x14ac:dyDescent="0.25">
      <c r="P4752" s="10">
        <v>41425</v>
      </c>
      <c r="Q4752">
        <v>30.520849999999999</v>
      </c>
      <c r="S4752" s="42">
        <f t="shared" ca="1" si="80"/>
        <v>50772</v>
      </c>
      <c r="T4752" s="43">
        <f ca="1">_xll.BInterpol('Base CDI'!$H$4:$H$28,'Base CDI'!$J$4:$J$29,S4752,"Cubic","Extrapolate=Linear","MultiX=Average","Skip=True","Sort=True")</f>
        <v>13.513997264021889</v>
      </c>
      <c r="U4752" s="43">
        <f ca="1">_xll.BInterpol('Base CDI'!$H$4:$H$28,'Base CDI'!$I$4:$I$29,S4752,"Cubic","Extrapolate=Linear","MultiX=Average","Skip=True","Sort=True")</f>
        <v>13.534993160054718</v>
      </c>
    </row>
    <row r="4753" spans="16:21" x14ac:dyDescent="0.25">
      <c r="P4753" s="10">
        <v>41428</v>
      </c>
      <c r="Q4753">
        <v>30.529859999999999</v>
      </c>
      <c r="S4753" s="42">
        <f t="shared" ca="1" si="80"/>
        <v>50773</v>
      </c>
      <c r="T4753" s="43">
        <f ca="1">_xll.BInterpol('Base CDI'!$H$4:$H$28,'Base CDI'!$J$4:$J$29,S4753,"Cubic","Extrapolate=Linear","MultiX=Average","Skip=True","Sort=True")</f>
        <v>13.514000000000001</v>
      </c>
      <c r="U4753" s="43">
        <f ca="1">_xll.BInterpol('Base CDI'!$H$4:$H$28,'Base CDI'!$I$4:$I$29,S4753,"Cubic","Extrapolate=Linear","MultiX=Average","Skip=True","Sort=True")</f>
        <v>13.534999999999998</v>
      </c>
    </row>
    <row r="4754" spans="16:21" x14ac:dyDescent="0.25">
      <c r="P4754" s="10">
        <v>41429</v>
      </c>
      <c r="Q4754">
        <v>30.538869999999999</v>
      </c>
      <c r="S4754" s="42">
        <f t="shared" ca="1" si="80"/>
        <v>50774</v>
      </c>
      <c r="T4754" s="43">
        <f ca="1">_xll.BInterpol('Base CDI'!$H$4:$H$28,'Base CDI'!$J$4:$J$29,S4754,"Cubic","Extrapolate=Linear","MultiX=Average","Skip=True","Sort=True")</f>
        <v>13.514002735978114</v>
      </c>
      <c r="U4754" s="43">
        <f ca="1">_xll.BInterpol('Base CDI'!$H$4:$H$28,'Base CDI'!$I$4:$I$29,S4754,"Cubic","Extrapolate=Linear","MultiX=Average","Skip=True","Sort=True")</f>
        <v>13.535006839945279</v>
      </c>
    </row>
    <row r="4755" spans="16:21" x14ac:dyDescent="0.25">
      <c r="P4755" s="10">
        <v>41430</v>
      </c>
      <c r="Q4755">
        <v>30.547879999999999</v>
      </c>
      <c r="S4755" s="42">
        <f t="shared" ca="1" si="80"/>
        <v>50775</v>
      </c>
      <c r="T4755" s="43">
        <f ca="1">_xll.BInterpol('Base CDI'!$H$4:$H$28,'Base CDI'!$J$4:$J$29,S4755,"Cubic","Extrapolate=Linear","MultiX=Average","Skip=True","Sort=True")</f>
        <v>13.514005471956226</v>
      </c>
      <c r="U4755" s="43">
        <f ca="1">_xll.BInterpol('Base CDI'!$H$4:$H$28,'Base CDI'!$I$4:$I$29,S4755,"Cubic","Extrapolate=Linear","MultiX=Average","Skip=True","Sort=True")</f>
        <v>13.535013679890559</v>
      </c>
    </row>
    <row r="4756" spans="16:21" x14ac:dyDescent="0.25">
      <c r="P4756" s="10">
        <v>41431</v>
      </c>
      <c r="Q4756">
        <v>30.556889999999999</v>
      </c>
      <c r="S4756" s="42">
        <f t="shared" ca="1" si="80"/>
        <v>50776</v>
      </c>
      <c r="T4756" s="43">
        <f ca="1">_xll.BInterpol('Base CDI'!$H$4:$H$28,'Base CDI'!$J$4:$J$29,S4756,"Cubic","Extrapolate=Linear","MultiX=Average","Skip=True","Sort=True")</f>
        <v>13.514008207934337</v>
      </c>
      <c r="U4756" s="43">
        <f ca="1">_xll.BInterpol('Base CDI'!$H$4:$H$28,'Base CDI'!$I$4:$I$29,S4756,"Cubic","Extrapolate=Linear","MultiX=Average","Skip=True","Sort=True")</f>
        <v>13.53502051983584</v>
      </c>
    </row>
    <row r="4757" spans="16:21" x14ac:dyDescent="0.25">
      <c r="P4757" s="10">
        <v>41432</v>
      </c>
      <c r="Q4757">
        <v>30.565909999999999</v>
      </c>
      <c r="S4757" s="42">
        <f t="shared" ca="1" si="80"/>
        <v>50777</v>
      </c>
      <c r="T4757" s="43">
        <f ca="1">_xll.BInterpol('Base CDI'!$H$4:$H$28,'Base CDI'!$J$4:$J$29,S4757,"Cubic","Extrapolate=Linear","MultiX=Average","Skip=True","Sort=True")</f>
        <v>13.514010943912449</v>
      </c>
      <c r="U4757" s="43">
        <f ca="1">_xll.BInterpol('Base CDI'!$H$4:$H$28,'Base CDI'!$I$4:$I$29,S4757,"Cubic","Extrapolate=Linear","MultiX=Average","Skip=True","Sort=True")</f>
        <v>13.53502735978112</v>
      </c>
    </row>
    <row r="4758" spans="16:21" x14ac:dyDescent="0.25">
      <c r="P4758" s="10">
        <v>41435</v>
      </c>
      <c r="Q4758">
        <v>30.574940000000002</v>
      </c>
      <c r="S4758" s="42">
        <f t="shared" ca="1" si="80"/>
        <v>50778</v>
      </c>
      <c r="T4758" s="43">
        <f ca="1">_xll.BInterpol('Base CDI'!$H$4:$H$28,'Base CDI'!$J$4:$J$29,S4758,"Cubic","Extrapolate=Linear","MultiX=Average","Skip=True","Sort=True")</f>
        <v>13.514013679890562</v>
      </c>
      <c r="U4758" s="43">
        <f ca="1">_xll.BInterpol('Base CDI'!$H$4:$H$28,'Base CDI'!$I$4:$I$29,S4758,"Cubic","Extrapolate=Linear","MultiX=Average","Skip=True","Sort=True")</f>
        <v>13.5350341997264</v>
      </c>
    </row>
    <row r="4759" spans="16:21" x14ac:dyDescent="0.25">
      <c r="P4759" s="10">
        <v>41436</v>
      </c>
      <c r="Q4759">
        <v>30.583960000000001</v>
      </c>
      <c r="S4759" s="42">
        <f t="shared" ca="1" si="80"/>
        <v>50779</v>
      </c>
      <c r="T4759" s="43">
        <f ca="1">_xll.BInterpol('Base CDI'!$H$4:$H$28,'Base CDI'!$J$4:$J$29,S4759,"Cubic","Extrapolate=Linear","MultiX=Average","Skip=True","Sort=True")</f>
        <v>13.514016415868674</v>
      </c>
      <c r="U4759" s="43">
        <f ca="1">_xll.BInterpol('Base CDI'!$H$4:$H$28,'Base CDI'!$I$4:$I$29,S4759,"Cubic","Extrapolate=Linear","MultiX=Average","Skip=True","Sort=True")</f>
        <v>13.535041039671681</v>
      </c>
    </row>
    <row r="4760" spans="16:21" x14ac:dyDescent="0.25">
      <c r="P4760" s="10">
        <v>41437</v>
      </c>
      <c r="Q4760">
        <v>30.59299</v>
      </c>
      <c r="S4760" s="42">
        <f t="shared" ca="1" si="80"/>
        <v>50780</v>
      </c>
      <c r="T4760" s="43">
        <f ca="1">_xll.BInterpol('Base CDI'!$H$4:$H$28,'Base CDI'!$J$4:$J$29,S4760,"Cubic","Extrapolate=Linear","MultiX=Average","Skip=True","Sort=True")</f>
        <v>13.514019151846787</v>
      </c>
      <c r="U4760" s="43">
        <f ca="1">_xll.BInterpol('Base CDI'!$H$4:$H$28,'Base CDI'!$I$4:$I$29,S4760,"Cubic","Extrapolate=Linear","MultiX=Average","Skip=True","Sort=True")</f>
        <v>13.535047879616961</v>
      </c>
    </row>
    <row r="4761" spans="16:21" x14ac:dyDescent="0.25">
      <c r="P4761" s="10">
        <v>41438</v>
      </c>
      <c r="Q4761">
        <v>30.60201</v>
      </c>
      <c r="S4761" s="42">
        <f t="shared" ca="1" si="80"/>
        <v>50781</v>
      </c>
      <c r="T4761" s="43">
        <f ca="1">_xll.BInterpol('Base CDI'!$H$4:$H$28,'Base CDI'!$J$4:$J$29,S4761,"Cubic","Extrapolate=Linear","MultiX=Average","Skip=True","Sort=True")</f>
        <v>13.514021887824898</v>
      </c>
      <c r="U4761" s="43">
        <f ca="1">_xll.BInterpol('Base CDI'!$H$4:$H$28,'Base CDI'!$I$4:$I$29,S4761,"Cubic","Extrapolate=Linear","MultiX=Average","Skip=True","Sort=True")</f>
        <v>13.535054719562241</v>
      </c>
    </row>
    <row r="4762" spans="16:21" x14ac:dyDescent="0.25">
      <c r="P4762" s="10">
        <v>41439</v>
      </c>
      <c r="Q4762">
        <v>30.611049999999999</v>
      </c>
      <c r="S4762" s="42">
        <f t="shared" ca="1" si="80"/>
        <v>50782</v>
      </c>
      <c r="T4762" s="43">
        <f ca="1">_xll.BInterpol('Base CDI'!$H$4:$H$28,'Base CDI'!$J$4:$J$29,S4762,"Cubic","Extrapolate=Linear","MultiX=Average","Skip=True","Sort=True")</f>
        <v>13.51402462380301</v>
      </c>
      <c r="U4762" s="43">
        <f ca="1">_xll.BInterpol('Base CDI'!$H$4:$H$28,'Base CDI'!$I$4:$I$29,S4762,"Cubic","Extrapolate=Linear","MultiX=Average","Skip=True","Sort=True")</f>
        <v>13.535061559507522</v>
      </c>
    </row>
    <row r="4763" spans="16:21" x14ac:dyDescent="0.25">
      <c r="P4763" s="10">
        <v>41442</v>
      </c>
      <c r="Q4763">
        <v>30.620080000000002</v>
      </c>
      <c r="S4763" s="42">
        <f t="shared" ca="1" si="80"/>
        <v>50783</v>
      </c>
      <c r="T4763" s="43">
        <f ca="1">_xll.BInterpol('Base CDI'!$H$4:$H$28,'Base CDI'!$J$4:$J$29,S4763,"Cubic","Extrapolate=Linear","MultiX=Average","Skip=True","Sort=True")</f>
        <v>13.514027359781123</v>
      </c>
      <c r="U4763" s="43">
        <f ca="1">_xll.BInterpol('Base CDI'!$H$4:$H$28,'Base CDI'!$I$4:$I$29,S4763,"Cubic","Extrapolate=Linear","MultiX=Average","Skip=True","Sort=True")</f>
        <v>13.535068399452802</v>
      </c>
    </row>
    <row r="4764" spans="16:21" x14ac:dyDescent="0.25">
      <c r="P4764" s="10">
        <v>41443</v>
      </c>
      <c r="Q4764">
        <v>30.62912</v>
      </c>
      <c r="S4764" s="42">
        <f t="shared" ca="1" si="80"/>
        <v>50784</v>
      </c>
      <c r="T4764" s="43">
        <f ca="1">_xll.BInterpol('Base CDI'!$H$4:$H$28,'Base CDI'!$J$4:$J$29,S4764,"Cubic","Extrapolate=Linear","MultiX=Average","Skip=True","Sort=True")</f>
        <v>13.514030095759235</v>
      </c>
      <c r="U4764" s="43">
        <f ca="1">_xll.BInterpol('Base CDI'!$H$4:$H$28,'Base CDI'!$I$4:$I$29,S4764,"Cubic","Extrapolate=Linear","MultiX=Average","Skip=True","Sort=True")</f>
        <v>13.535075239398083</v>
      </c>
    </row>
    <row r="4765" spans="16:21" x14ac:dyDescent="0.25">
      <c r="P4765" s="10">
        <v>41444</v>
      </c>
      <c r="Q4765">
        <v>30.638159999999999</v>
      </c>
      <c r="S4765" s="42">
        <f t="shared" ca="1" si="80"/>
        <v>50785</v>
      </c>
      <c r="T4765" s="43">
        <f ca="1">_xll.BInterpol('Base CDI'!$H$4:$H$28,'Base CDI'!$J$4:$J$29,S4765,"Cubic","Extrapolate=Linear","MultiX=Average","Skip=True","Sort=True")</f>
        <v>13.514032831737348</v>
      </c>
      <c r="U4765" s="43">
        <f ca="1">_xll.BInterpol('Base CDI'!$H$4:$H$28,'Base CDI'!$I$4:$I$29,S4765,"Cubic","Extrapolate=Linear","MultiX=Average","Skip=True","Sort=True")</f>
        <v>13.535082079343363</v>
      </c>
    </row>
    <row r="4766" spans="16:21" x14ac:dyDescent="0.25">
      <c r="P4766" s="10">
        <v>41445</v>
      </c>
      <c r="Q4766">
        <v>30.647200000000002</v>
      </c>
      <c r="S4766" s="42">
        <f t="shared" ca="1" si="80"/>
        <v>50786</v>
      </c>
      <c r="T4766" s="43">
        <f ca="1">_xll.BInterpol('Base CDI'!$H$4:$H$28,'Base CDI'!$J$4:$J$29,S4766,"Cubic","Extrapolate=Linear","MultiX=Average","Skip=True","Sort=True")</f>
        <v>13.51403556771546</v>
      </c>
      <c r="U4766" s="43">
        <f ca="1">_xll.BInterpol('Base CDI'!$H$4:$H$28,'Base CDI'!$I$4:$I$29,S4766,"Cubic","Extrapolate=Linear","MultiX=Average","Skip=True","Sort=True")</f>
        <v>13.535088919288643</v>
      </c>
    </row>
    <row r="4767" spans="16:21" x14ac:dyDescent="0.25">
      <c r="P4767" s="10">
        <v>41446</v>
      </c>
      <c r="Q4767">
        <v>30.65625</v>
      </c>
      <c r="S4767" s="42">
        <f t="shared" ca="1" si="80"/>
        <v>50787</v>
      </c>
      <c r="T4767" s="43">
        <f ca="1">_xll.BInterpol('Base CDI'!$H$4:$H$28,'Base CDI'!$J$4:$J$29,S4767,"Cubic","Extrapolate=Linear","MultiX=Average","Skip=True","Sort=True")</f>
        <v>13.514038303693571</v>
      </c>
      <c r="U4767" s="43">
        <f ca="1">_xll.BInterpol('Base CDI'!$H$4:$H$28,'Base CDI'!$I$4:$I$29,S4767,"Cubic","Extrapolate=Linear","MultiX=Average","Skip=True","Sort=True")</f>
        <v>13.535095759233924</v>
      </c>
    </row>
    <row r="4768" spans="16:21" x14ac:dyDescent="0.25">
      <c r="P4768" s="10">
        <v>41449</v>
      </c>
      <c r="Q4768">
        <v>30.665289999999999</v>
      </c>
      <c r="S4768" s="42">
        <f t="shared" ca="1" si="80"/>
        <v>50788</v>
      </c>
      <c r="T4768" s="43">
        <f ca="1">_xll.BInterpol('Base CDI'!$H$4:$H$28,'Base CDI'!$J$4:$J$29,S4768,"Cubic","Extrapolate=Linear","MultiX=Average","Skip=True","Sort=True")</f>
        <v>13.514041039671683</v>
      </c>
      <c r="U4768" s="43">
        <f ca="1">_xll.BInterpol('Base CDI'!$H$4:$H$28,'Base CDI'!$I$4:$I$29,S4768,"Cubic","Extrapolate=Linear","MultiX=Average","Skip=True","Sort=True")</f>
        <v>13.535102599179204</v>
      </c>
    </row>
    <row r="4769" spans="16:21" x14ac:dyDescent="0.25">
      <c r="P4769" s="10">
        <v>41450</v>
      </c>
      <c r="Q4769">
        <v>30.67435</v>
      </c>
      <c r="S4769" s="42">
        <f t="shared" ca="1" si="80"/>
        <v>50789</v>
      </c>
      <c r="T4769" s="43">
        <f ca="1">_xll.BInterpol('Base CDI'!$H$4:$H$28,'Base CDI'!$J$4:$J$29,S4769,"Cubic","Extrapolate=Linear","MultiX=Average","Skip=True","Sort=True")</f>
        <v>13.514043775649796</v>
      </c>
      <c r="U4769" s="43">
        <f ca="1">_xll.BInterpol('Base CDI'!$H$4:$H$28,'Base CDI'!$I$4:$I$29,S4769,"Cubic","Extrapolate=Linear","MultiX=Average","Skip=True","Sort=True")</f>
        <v>13.535109439124485</v>
      </c>
    </row>
    <row r="4770" spans="16:21" x14ac:dyDescent="0.25">
      <c r="P4770" s="10">
        <v>41451</v>
      </c>
      <c r="Q4770">
        <v>30.683399999999999</v>
      </c>
      <c r="S4770" s="42">
        <f t="shared" ca="1" si="80"/>
        <v>50790</v>
      </c>
      <c r="T4770" s="43">
        <f ca="1">_xll.BInterpol('Base CDI'!$H$4:$H$28,'Base CDI'!$J$4:$J$29,S4770,"Cubic","Extrapolate=Linear","MultiX=Average","Skip=True","Sort=True")</f>
        <v>13.514046511627908</v>
      </c>
      <c r="U4770" s="43">
        <f ca="1">_xll.BInterpol('Base CDI'!$H$4:$H$28,'Base CDI'!$I$4:$I$29,S4770,"Cubic","Extrapolate=Linear","MultiX=Average","Skip=True","Sort=True")</f>
        <v>13.535116279069765</v>
      </c>
    </row>
    <row r="4771" spans="16:21" x14ac:dyDescent="0.25">
      <c r="P4771" s="10">
        <v>41452</v>
      </c>
      <c r="Q4771">
        <v>30.692450000000001</v>
      </c>
      <c r="S4771" s="42">
        <f t="shared" ca="1" si="80"/>
        <v>50791</v>
      </c>
      <c r="T4771" s="43">
        <f ca="1">_xll.BInterpol('Base CDI'!$H$4:$H$28,'Base CDI'!$J$4:$J$29,S4771,"Cubic","Extrapolate=Linear","MultiX=Average","Skip=True","Sort=True")</f>
        <v>13.514049247606021</v>
      </c>
      <c r="U4771" s="43">
        <f ca="1">_xll.BInterpol('Base CDI'!$H$4:$H$28,'Base CDI'!$I$4:$I$29,S4771,"Cubic","Extrapolate=Linear","MultiX=Average","Skip=True","Sort=True")</f>
        <v>13.535123119015045</v>
      </c>
    </row>
    <row r="4772" spans="16:21" x14ac:dyDescent="0.25">
      <c r="P4772" s="10">
        <v>41453</v>
      </c>
      <c r="Q4772">
        <v>30.701509999999999</v>
      </c>
      <c r="S4772" s="42">
        <f t="shared" ca="1" si="80"/>
        <v>50792</v>
      </c>
      <c r="T4772" s="43">
        <f ca="1">_xll.BInterpol('Base CDI'!$H$4:$H$28,'Base CDI'!$J$4:$J$29,S4772,"Cubic","Extrapolate=Linear","MultiX=Average","Skip=True","Sort=True")</f>
        <v>13.514051983584132</v>
      </c>
      <c r="U4772" s="43">
        <f ca="1">_xll.BInterpol('Base CDI'!$H$4:$H$28,'Base CDI'!$I$4:$I$29,S4772,"Cubic","Extrapolate=Linear","MultiX=Average","Skip=True","Sort=True")</f>
        <v>13.535129958960326</v>
      </c>
    </row>
    <row r="4773" spans="16:21" x14ac:dyDescent="0.25">
      <c r="P4773" s="10">
        <v>41456</v>
      </c>
      <c r="Q4773">
        <v>30.710570000000001</v>
      </c>
      <c r="S4773" s="42">
        <f t="shared" ca="1" si="80"/>
        <v>50793</v>
      </c>
      <c r="T4773" s="43">
        <f ca="1">_xll.BInterpol('Base CDI'!$H$4:$H$28,'Base CDI'!$J$4:$J$29,S4773,"Cubic","Extrapolate=Linear","MultiX=Average","Skip=True","Sort=True")</f>
        <v>13.514054719562244</v>
      </c>
      <c r="U4773" s="43">
        <f ca="1">_xll.BInterpol('Base CDI'!$H$4:$H$28,'Base CDI'!$I$4:$I$29,S4773,"Cubic","Extrapolate=Linear","MultiX=Average","Skip=True","Sort=True")</f>
        <v>13.535136798905608</v>
      </c>
    </row>
    <row r="4774" spans="16:21" x14ac:dyDescent="0.25">
      <c r="P4774" s="10">
        <v>41457</v>
      </c>
      <c r="Q4774">
        <v>30.719639999999998</v>
      </c>
      <c r="S4774" s="42">
        <f t="shared" ca="1" si="80"/>
        <v>50794</v>
      </c>
      <c r="T4774" s="43">
        <f ca="1">_xll.BInterpol('Base CDI'!$H$4:$H$28,'Base CDI'!$J$4:$J$29,S4774,"Cubic","Extrapolate=Linear","MultiX=Average","Skip=True","Sort=True")</f>
        <v>13.514057455540357</v>
      </c>
      <c r="U4774" s="43">
        <f ca="1">_xll.BInterpol('Base CDI'!$H$4:$H$28,'Base CDI'!$I$4:$I$29,S4774,"Cubic","Extrapolate=Linear","MultiX=Average","Skip=True","Sort=True")</f>
        <v>13.535143638850888</v>
      </c>
    </row>
    <row r="4775" spans="16:21" x14ac:dyDescent="0.25">
      <c r="P4775" s="10">
        <v>41458</v>
      </c>
      <c r="Q4775">
        <v>30.7287</v>
      </c>
      <c r="S4775" s="42">
        <f t="shared" ca="1" si="80"/>
        <v>50795</v>
      </c>
      <c r="T4775" s="43">
        <f ca="1">_xll.BInterpol('Base CDI'!$H$4:$H$28,'Base CDI'!$J$4:$J$29,S4775,"Cubic","Extrapolate=Linear","MultiX=Average","Skip=True","Sort=True")</f>
        <v>13.514060191518469</v>
      </c>
      <c r="U4775" s="43">
        <f ca="1">_xll.BInterpol('Base CDI'!$H$4:$H$28,'Base CDI'!$I$4:$I$29,S4775,"Cubic","Extrapolate=Linear","MultiX=Average","Skip=True","Sort=True")</f>
        <v>13.535150478796169</v>
      </c>
    </row>
    <row r="4776" spans="16:21" x14ac:dyDescent="0.25">
      <c r="P4776" s="10">
        <v>41459</v>
      </c>
      <c r="Q4776">
        <v>30.737770000000001</v>
      </c>
      <c r="S4776" s="42">
        <f t="shared" ca="1" si="80"/>
        <v>50796</v>
      </c>
      <c r="T4776" s="43">
        <f ca="1">_xll.BInterpol('Base CDI'!$H$4:$H$28,'Base CDI'!$J$4:$J$29,S4776,"Cubic","Extrapolate=Linear","MultiX=Average","Skip=True","Sort=True")</f>
        <v>13.514062927496582</v>
      </c>
      <c r="U4776" s="43">
        <f ca="1">_xll.BInterpol('Base CDI'!$H$4:$H$28,'Base CDI'!$I$4:$I$29,S4776,"Cubic","Extrapolate=Linear","MultiX=Average","Skip=True","Sort=True")</f>
        <v>13.535157318741449</v>
      </c>
    </row>
    <row r="4777" spans="16:21" x14ac:dyDescent="0.25">
      <c r="P4777" s="10">
        <v>41460</v>
      </c>
      <c r="Q4777">
        <v>30.746849999999998</v>
      </c>
      <c r="S4777" s="42">
        <f t="shared" ca="1" si="80"/>
        <v>50797</v>
      </c>
      <c r="T4777" s="43">
        <f ca="1">_xll.BInterpol('Base CDI'!$H$4:$H$28,'Base CDI'!$J$4:$J$29,S4777,"Cubic","Extrapolate=Linear","MultiX=Average","Skip=True","Sort=True")</f>
        <v>13.514065663474693</v>
      </c>
      <c r="U4777" s="43">
        <f ca="1">_xll.BInterpol('Base CDI'!$H$4:$H$28,'Base CDI'!$I$4:$I$29,S4777,"Cubic","Extrapolate=Linear","MultiX=Average","Skip=True","Sort=True")</f>
        <v>13.53516415868673</v>
      </c>
    </row>
    <row r="4778" spans="16:21" x14ac:dyDescent="0.25">
      <c r="P4778" s="10">
        <v>41463</v>
      </c>
      <c r="Q4778">
        <v>30.75592</v>
      </c>
      <c r="S4778" s="42">
        <f t="shared" ca="1" si="80"/>
        <v>50798</v>
      </c>
      <c r="T4778" s="43">
        <f ca="1">_xll.BInterpol('Base CDI'!$H$4:$H$28,'Base CDI'!$J$4:$J$29,S4778,"Cubic","Extrapolate=Linear","MultiX=Average","Skip=True","Sort=True")</f>
        <v>13.514068399452805</v>
      </c>
      <c r="U4778" s="43">
        <f ca="1">_xll.BInterpol('Base CDI'!$H$4:$H$28,'Base CDI'!$I$4:$I$29,S4778,"Cubic","Extrapolate=Linear","MultiX=Average","Skip=True","Sort=True")</f>
        <v>13.53517099863201</v>
      </c>
    </row>
    <row r="4779" spans="16:21" x14ac:dyDescent="0.25">
      <c r="P4779" s="10">
        <v>41464</v>
      </c>
      <c r="Q4779">
        <v>30.765000000000001</v>
      </c>
      <c r="S4779" s="42">
        <f t="shared" ca="1" si="80"/>
        <v>50799</v>
      </c>
      <c r="T4779" s="43">
        <f ca="1">_xll.BInterpol('Base CDI'!$H$4:$H$28,'Base CDI'!$J$4:$J$29,S4779,"Cubic","Extrapolate=Linear","MultiX=Average","Skip=True","Sort=True")</f>
        <v>13.514071135430918</v>
      </c>
      <c r="U4779" s="43">
        <f ca="1">_xll.BInterpol('Base CDI'!$H$4:$H$28,'Base CDI'!$I$4:$I$29,S4779,"Cubic","Extrapolate=Linear","MultiX=Average","Skip=True","Sort=True")</f>
        <v>13.53517783857729</v>
      </c>
    </row>
    <row r="4780" spans="16:21" x14ac:dyDescent="0.25">
      <c r="P4780" s="10">
        <v>41465</v>
      </c>
      <c r="Q4780">
        <v>30.774080000000001</v>
      </c>
      <c r="S4780" s="42">
        <f t="shared" ca="1" si="80"/>
        <v>50800</v>
      </c>
      <c r="T4780" s="43">
        <f ca="1">_xll.BInterpol('Base CDI'!$H$4:$H$28,'Base CDI'!$J$4:$J$29,S4780,"Cubic","Extrapolate=Linear","MultiX=Average","Skip=True","Sort=True")</f>
        <v>13.51407387140903</v>
      </c>
      <c r="U4780" s="43">
        <f ca="1">_xll.BInterpol('Base CDI'!$H$4:$H$28,'Base CDI'!$I$4:$I$29,S4780,"Cubic","Extrapolate=Linear","MultiX=Average","Skip=True","Sort=True")</f>
        <v>13.535184678522571</v>
      </c>
    </row>
    <row r="4781" spans="16:21" x14ac:dyDescent="0.25">
      <c r="P4781" s="10">
        <v>41466</v>
      </c>
      <c r="Q4781">
        <v>30.783159999999999</v>
      </c>
      <c r="S4781" s="42">
        <f t="shared" ca="1" si="80"/>
        <v>50801</v>
      </c>
      <c r="T4781" s="43">
        <f ca="1">_xll.BInterpol('Base CDI'!$H$4:$H$28,'Base CDI'!$J$4:$J$29,S4781,"Cubic","Extrapolate=Linear","MultiX=Average","Skip=True","Sort=True")</f>
        <v>13.514076607387143</v>
      </c>
      <c r="U4781" s="43">
        <f ca="1">_xll.BInterpol('Base CDI'!$H$4:$H$28,'Base CDI'!$I$4:$I$29,S4781,"Cubic","Extrapolate=Linear","MultiX=Average","Skip=True","Sort=True")</f>
        <v>13.535191518467851</v>
      </c>
    </row>
    <row r="4782" spans="16:21" x14ac:dyDescent="0.25">
      <c r="P4782" s="10">
        <v>41467</v>
      </c>
      <c r="Q4782">
        <v>30.792809999999999</v>
      </c>
      <c r="S4782" s="42">
        <f t="shared" ca="1" si="80"/>
        <v>50802</v>
      </c>
      <c r="T4782" s="43">
        <f ca="1">_xll.BInterpol('Base CDI'!$H$4:$H$28,'Base CDI'!$J$4:$J$29,S4782,"Cubic","Extrapolate=Linear","MultiX=Average","Skip=True","Sort=True")</f>
        <v>13.514079343365255</v>
      </c>
      <c r="U4782" s="43">
        <f ca="1">_xll.BInterpol('Base CDI'!$H$4:$H$28,'Base CDI'!$I$4:$I$29,S4782,"Cubic","Extrapolate=Linear","MultiX=Average","Skip=True","Sort=True")</f>
        <v>13.535198358413131</v>
      </c>
    </row>
    <row r="4783" spans="16:21" x14ac:dyDescent="0.25">
      <c r="P4783" s="10">
        <v>41470</v>
      </c>
      <c r="Q4783">
        <v>30.80247</v>
      </c>
      <c r="S4783" s="42">
        <f t="shared" ca="1" si="80"/>
        <v>50803</v>
      </c>
      <c r="T4783" s="43">
        <f ca="1">_xll.BInterpol('Base CDI'!$H$4:$H$28,'Base CDI'!$J$4:$J$29,S4783,"Cubic","Extrapolate=Linear","MultiX=Average","Skip=True","Sort=True")</f>
        <v>13.514082079343366</v>
      </c>
      <c r="U4783" s="43">
        <f ca="1">_xll.BInterpol('Base CDI'!$H$4:$H$28,'Base CDI'!$I$4:$I$29,S4783,"Cubic","Extrapolate=Linear","MultiX=Average","Skip=True","Sort=True")</f>
        <v>13.535205198358412</v>
      </c>
    </row>
    <row r="4784" spans="16:21" x14ac:dyDescent="0.25">
      <c r="P4784" s="10">
        <v>41471</v>
      </c>
      <c r="Q4784">
        <v>30.81212</v>
      </c>
      <c r="S4784" s="42">
        <f t="shared" ca="1" si="80"/>
        <v>50804</v>
      </c>
      <c r="T4784" s="43">
        <f ca="1">_xll.BInterpol('Base CDI'!$H$4:$H$28,'Base CDI'!$J$4:$J$29,S4784,"Cubic","Extrapolate=Linear","MultiX=Average","Skip=True","Sort=True")</f>
        <v>13.514084815321478</v>
      </c>
      <c r="U4784" s="43">
        <f ca="1">_xll.BInterpol('Base CDI'!$H$4:$H$28,'Base CDI'!$I$4:$I$29,S4784,"Cubic","Extrapolate=Linear","MultiX=Average","Skip=True","Sort=True")</f>
        <v>13.535212038303692</v>
      </c>
    </row>
    <row r="4785" spans="16:21" x14ac:dyDescent="0.25">
      <c r="P4785" s="10">
        <v>41472</v>
      </c>
      <c r="Q4785">
        <v>30.82178</v>
      </c>
      <c r="S4785" s="42">
        <f t="shared" ca="1" si="80"/>
        <v>50805</v>
      </c>
      <c r="T4785" s="43">
        <f ca="1">_xll.BInterpol('Base CDI'!$H$4:$H$28,'Base CDI'!$J$4:$J$29,S4785,"Cubic","Extrapolate=Linear","MultiX=Average","Skip=True","Sort=True")</f>
        <v>13.514087551299591</v>
      </c>
      <c r="U4785" s="43">
        <f ca="1">_xll.BInterpol('Base CDI'!$H$4:$H$28,'Base CDI'!$I$4:$I$29,S4785,"Cubic","Extrapolate=Linear","MultiX=Average","Skip=True","Sort=True")</f>
        <v>13.535218878248973</v>
      </c>
    </row>
    <row r="4786" spans="16:21" x14ac:dyDescent="0.25">
      <c r="P4786" s="10">
        <v>41473</v>
      </c>
      <c r="Q4786">
        <v>30.83145</v>
      </c>
      <c r="S4786" s="42">
        <f t="shared" ca="1" si="80"/>
        <v>50806</v>
      </c>
      <c r="T4786" s="43">
        <f ca="1">_xll.BInterpol('Base CDI'!$H$4:$H$28,'Base CDI'!$J$4:$J$29,S4786,"Cubic","Extrapolate=Linear","MultiX=Average","Skip=True","Sort=True")</f>
        <v>13.514090287277703</v>
      </c>
      <c r="U4786" s="43">
        <f ca="1">_xll.BInterpol('Base CDI'!$H$4:$H$28,'Base CDI'!$I$4:$I$29,S4786,"Cubic","Extrapolate=Linear","MultiX=Average","Skip=True","Sort=True")</f>
        <v>13.535225718194253</v>
      </c>
    </row>
    <row r="4787" spans="16:21" x14ac:dyDescent="0.25">
      <c r="P4787" s="10">
        <v>41474</v>
      </c>
      <c r="Q4787">
        <v>30.84111</v>
      </c>
      <c r="S4787" s="42">
        <f t="shared" ca="1" si="80"/>
        <v>50807</v>
      </c>
      <c r="T4787" s="43">
        <f ca="1">_xll.BInterpol('Base CDI'!$H$4:$H$28,'Base CDI'!$J$4:$J$29,S4787,"Cubic","Extrapolate=Linear","MultiX=Average","Skip=True","Sort=True")</f>
        <v>13.514093023255816</v>
      </c>
      <c r="U4787" s="43">
        <f ca="1">_xll.BInterpol('Base CDI'!$H$4:$H$28,'Base CDI'!$I$4:$I$29,S4787,"Cubic","Extrapolate=Linear","MultiX=Average","Skip=True","Sort=True")</f>
        <v>13.535232558139533</v>
      </c>
    </row>
    <row r="4788" spans="16:21" x14ac:dyDescent="0.25">
      <c r="P4788" s="10">
        <v>41477</v>
      </c>
      <c r="Q4788">
        <v>30.85078</v>
      </c>
      <c r="S4788" s="42">
        <f t="shared" ca="1" si="80"/>
        <v>50808</v>
      </c>
      <c r="T4788" s="43">
        <f ca="1">_xll.BInterpol('Base CDI'!$H$4:$H$28,'Base CDI'!$J$4:$J$29,S4788,"Cubic","Extrapolate=Linear","MultiX=Average","Skip=True","Sort=True")</f>
        <v>13.514095759233927</v>
      </c>
      <c r="U4788" s="43">
        <f ca="1">_xll.BInterpol('Base CDI'!$H$4:$H$28,'Base CDI'!$I$4:$I$29,S4788,"Cubic","Extrapolate=Linear","MultiX=Average","Skip=True","Sort=True")</f>
        <v>13.535239398084814</v>
      </c>
    </row>
    <row r="4789" spans="16:21" x14ac:dyDescent="0.25">
      <c r="P4789" s="10">
        <v>41478</v>
      </c>
      <c r="Q4789">
        <v>30.86046</v>
      </c>
      <c r="S4789" s="42">
        <f t="shared" ca="1" si="80"/>
        <v>50809</v>
      </c>
      <c r="T4789" s="43">
        <f ca="1">_xll.BInterpol('Base CDI'!$H$4:$H$28,'Base CDI'!$J$4:$J$29,S4789,"Cubic","Extrapolate=Linear","MultiX=Average","Skip=True","Sort=True")</f>
        <v>13.514098495212039</v>
      </c>
      <c r="U4789" s="43">
        <f ca="1">_xll.BInterpol('Base CDI'!$H$4:$H$28,'Base CDI'!$I$4:$I$29,S4789,"Cubic","Extrapolate=Linear","MultiX=Average","Skip=True","Sort=True")</f>
        <v>13.535246238030094</v>
      </c>
    </row>
    <row r="4790" spans="16:21" x14ac:dyDescent="0.25">
      <c r="P4790" s="10">
        <v>41479</v>
      </c>
      <c r="Q4790">
        <v>30.87013</v>
      </c>
      <c r="S4790" s="42">
        <f t="shared" ca="1" si="80"/>
        <v>50810</v>
      </c>
      <c r="T4790" s="43">
        <f ca="1">_xll.BInterpol('Base CDI'!$H$4:$H$28,'Base CDI'!$J$4:$J$29,S4790,"Cubic","Extrapolate=Linear","MultiX=Average","Skip=True","Sort=True")</f>
        <v>13.514101231190152</v>
      </c>
      <c r="U4790" s="43">
        <f ca="1">_xll.BInterpol('Base CDI'!$H$4:$H$28,'Base CDI'!$I$4:$I$29,S4790,"Cubic","Extrapolate=Linear","MultiX=Average","Skip=True","Sort=True")</f>
        <v>13.535253077975375</v>
      </c>
    </row>
    <row r="4791" spans="16:21" x14ac:dyDescent="0.25">
      <c r="P4791" s="10">
        <v>41480</v>
      </c>
      <c r="Q4791">
        <v>30.879809999999999</v>
      </c>
      <c r="S4791" s="42">
        <f t="shared" ca="1" si="80"/>
        <v>50811</v>
      </c>
      <c r="T4791" s="43">
        <f ca="1">_xll.BInterpol('Base CDI'!$H$4:$H$28,'Base CDI'!$J$4:$J$29,S4791,"Cubic","Extrapolate=Linear","MultiX=Average","Skip=True","Sort=True")</f>
        <v>13.514103967168264</v>
      </c>
      <c r="U4791" s="43">
        <f ca="1">_xll.BInterpol('Base CDI'!$H$4:$H$28,'Base CDI'!$I$4:$I$29,S4791,"Cubic","Extrapolate=Linear","MultiX=Average","Skip=True","Sort=True")</f>
        <v>13.535259917920655</v>
      </c>
    </row>
    <row r="4792" spans="16:21" x14ac:dyDescent="0.25">
      <c r="P4792" s="10">
        <v>41481</v>
      </c>
      <c r="Q4792">
        <v>30.889489999999999</v>
      </c>
      <c r="S4792" s="42">
        <f t="shared" ca="1" si="80"/>
        <v>50812</v>
      </c>
      <c r="T4792" s="43">
        <f ca="1">_xll.BInterpol('Base CDI'!$H$4:$H$28,'Base CDI'!$J$4:$J$29,S4792,"Cubic","Extrapolate=Linear","MultiX=Average","Skip=True","Sort=True")</f>
        <v>13.514106703146377</v>
      </c>
      <c r="U4792" s="43">
        <f ca="1">_xll.BInterpol('Base CDI'!$H$4:$H$28,'Base CDI'!$I$4:$I$29,S4792,"Cubic","Extrapolate=Linear","MultiX=Average","Skip=True","Sort=True")</f>
        <v>13.535266757865935</v>
      </c>
    </row>
    <row r="4793" spans="16:21" x14ac:dyDescent="0.25">
      <c r="P4793" s="10">
        <v>41484</v>
      </c>
      <c r="Q4793">
        <v>30.899180000000001</v>
      </c>
      <c r="S4793" s="42">
        <f t="shared" ca="1" si="80"/>
        <v>50813</v>
      </c>
      <c r="T4793" s="43">
        <f ca="1">_xll.BInterpol('Base CDI'!$H$4:$H$28,'Base CDI'!$J$4:$J$29,S4793,"Cubic","Extrapolate=Linear","MultiX=Average","Skip=True","Sort=True")</f>
        <v>13.514109439124487</v>
      </c>
      <c r="U4793" s="43">
        <f ca="1">_xll.BInterpol('Base CDI'!$H$4:$H$28,'Base CDI'!$I$4:$I$29,S4793,"Cubic","Extrapolate=Linear","MultiX=Average","Skip=True","Sort=True")</f>
        <v>13.535273597811216</v>
      </c>
    </row>
    <row r="4794" spans="16:21" x14ac:dyDescent="0.25">
      <c r="P4794" s="10">
        <v>41485</v>
      </c>
      <c r="Q4794">
        <v>30.908860000000001</v>
      </c>
      <c r="S4794" s="42">
        <f t="shared" ca="1" si="80"/>
        <v>50814</v>
      </c>
      <c r="T4794" s="43">
        <f ca="1">_xll.BInterpol('Base CDI'!$H$4:$H$28,'Base CDI'!$J$4:$J$29,S4794,"Cubic","Extrapolate=Linear","MultiX=Average","Skip=True","Sort=True")</f>
        <v>13.5141121751026</v>
      </c>
      <c r="U4794" s="43">
        <f ca="1">_xll.BInterpol('Base CDI'!$H$4:$H$28,'Base CDI'!$I$4:$I$29,S4794,"Cubic","Extrapolate=Linear","MultiX=Average","Skip=True","Sort=True")</f>
        <v>13.535280437756496</v>
      </c>
    </row>
    <row r="4795" spans="16:21" x14ac:dyDescent="0.25">
      <c r="P4795" s="10">
        <v>41486</v>
      </c>
      <c r="Q4795">
        <v>30.918559999999999</v>
      </c>
      <c r="S4795" s="42">
        <f t="shared" ca="1" si="80"/>
        <v>50815</v>
      </c>
      <c r="T4795" s="43">
        <f ca="1">_xll.BInterpol('Base CDI'!$H$4:$H$28,'Base CDI'!$J$4:$J$29,S4795,"Cubic","Extrapolate=Linear","MultiX=Average","Skip=True","Sort=True")</f>
        <v>13.514114911080712</v>
      </c>
      <c r="U4795" s="43">
        <f ca="1">_xll.BInterpol('Base CDI'!$H$4:$H$28,'Base CDI'!$I$4:$I$29,S4795,"Cubic","Extrapolate=Linear","MultiX=Average","Skip=True","Sort=True")</f>
        <v>13.535287277701777</v>
      </c>
    </row>
    <row r="4796" spans="16:21" x14ac:dyDescent="0.25">
      <c r="P4796" s="10">
        <v>41487</v>
      </c>
      <c r="Q4796">
        <v>30.928249999999998</v>
      </c>
      <c r="S4796" s="42">
        <f t="shared" ca="1" si="80"/>
        <v>50816</v>
      </c>
      <c r="T4796" s="43">
        <f ca="1">_xll.BInterpol('Base CDI'!$H$4:$H$28,'Base CDI'!$J$4:$J$29,S4796,"Cubic","Extrapolate=Linear","MultiX=Average","Skip=True","Sort=True")</f>
        <v>13.514117647058825</v>
      </c>
      <c r="U4796" s="43">
        <f ca="1">_xll.BInterpol('Base CDI'!$H$4:$H$28,'Base CDI'!$I$4:$I$29,S4796,"Cubic","Extrapolate=Linear","MultiX=Average","Skip=True","Sort=True")</f>
        <v>13.535294117647057</v>
      </c>
    </row>
    <row r="4797" spans="16:21" x14ac:dyDescent="0.25">
      <c r="P4797" s="10">
        <v>41488</v>
      </c>
      <c r="Q4797">
        <v>30.93796</v>
      </c>
      <c r="S4797" s="42">
        <f t="shared" ca="1" si="80"/>
        <v>50817</v>
      </c>
      <c r="T4797" s="43">
        <f ca="1">_xll.BInterpol('Base CDI'!$H$4:$H$28,'Base CDI'!$J$4:$J$29,S4797,"Cubic","Extrapolate=Linear","MultiX=Average","Skip=True","Sort=True")</f>
        <v>13.514120383036937</v>
      </c>
      <c r="U4797" s="43">
        <f ca="1">_xll.BInterpol('Base CDI'!$H$4:$H$28,'Base CDI'!$I$4:$I$29,S4797,"Cubic","Extrapolate=Linear","MultiX=Average","Skip=True","Sort=True")</f>
        <v>13.535300957592337</v>
      </c>
    </row>
    <row r="4798" spans="16:21" x14ac:dyDescent="0.25">
      <c r="P4798" s="10">
        <v>41491</v>
      </c>
      <c r="Q4798">
        <v>30.947669999999999</v>
      </c>
      <c r="S4798" s="42">
        <f t="shared" ca="1" si="80"/>
        <v>50818</v>
      </c>
      <c r="T4798" s="43">
        <f ca="1">_xll.BInterpol('Base CDI'!$H$4:$H$28,'Base CDI'!$J$4:$J$29,S4798,"Cubic","Extrapolate=Linear","MultiX=Average","Skip=True","Sort=True")</f>
        <v>13.51412311901505</v>
      </c>
      <c r="U4798" s="43">
        <f ca="1">_xll.BInterpol('Base CDI'!$H$4:$H$28,'Base CDI'!$I$4:$I$29,S4798,"Cubic","Extrapolate=Linear","MultiX=Average","Skip=True","Sort=True")</f>
        <v>13.535307797537618</v>
      </c>
    </row>
    <row r="4799" spans="16:21" x14ac:dyDescent="0.25">
      <c r="P4799" s="10">
        <v>41492</v>
      </c>
      <c r="Q4799">
        <v>30.957370000000001</v>
      </c>
      <c r="S4799" s="42">
        <f t="shared" ca="1" si="80"/>
        <v>50819</v>
      </c>
      <c r="T4799" s="43">
        <f ca="1">_xll.BInterpol('Base CDI'!$H$4:$H$28,'Base CDI'!$J$4:$J$29,S4799,"Cubic","Extrapolate=Linear","MultiX=Average","Skip=True","Sort=True")</f>
        <v>13.514125854993161</v>
      </c>
      <c r="U4799" s="43">
        <f ca="1">_xll.BInterpol('Base CDI'!$H$4:$H$28,'Base CDI'!$I$4:$I$29,S4799,"Cubic","Extrapolate=Linear","MultiX=Average","Skip=True","Sort=True")</f>
        <v>13.535314637482898</v>
      </c>
    </row>
    <row r="4800" spans="16:21" x14ac:dyDescent="0.25">
      <c r="P4800" s="10">
        <v>41493</v>
      </c>
      <c r="Q4800">
        <v>30.967079999999999</v>
      </c>
      <c r="S4800" s="42">
        <f t="shared" ca="1" si="80"/>
        <v>50820</v>
      </c>
      <c r="T4800" s="43">
        <f ca="1">_xll.BInterpol('Base CDI'!$H$4:$H$28,'Base CDI'!$J$4:$J$29,S4800,"Cubic","Extrapolate=Linear","MultiX=Average","Skip=True","Sort=True")</f>
        <v>13.514128590971273</v>
      </c>
      <c r="U4800" s="43">
        <f ca="1">_xll.BInterpol('Base CDI'!$H$4:$H$28,'Base CDI'!$I$4:$I$29,S4800,"Cubic","Extrapolate=Linear","MultiX=Average","Skip=True","Sort=True")</f>
        <v>13.535321477428178</v>
      </c>
    </row>
    <row r="4801" spans="16:21" x14ac:dyDescent="0.25">
      <c r="P4801" s="10">
        <v>41494</v>
      </c>
      <c r="Q4801">
        <v>30.976790000000001</v>
      </c>
      <c r="S4801" s="42">
        <f t="shared" ca="1" si="80"/>
        <v>50821</v>
      </c>
      <c r="T4801" s="43">
        <f ca="1">_xll.BInterpol('Base CDI'!$H$4:$H$28,'Base CDI'!$J$4:$J$29,S4801,"Cubic","Extrapolate=Linear","MultiX=Average","Skip=True","Sort=True")</f>
        <v>13.514131326949386</v>
      </c>
      <c r="U4801" s="43">
        <f ca="1">_xll.BInterpol('Base CDI'!$H$4:$H$28,'Base CDI'!$I$4:$I$29,S4801,"Cubic","Extrapolate=Linear","MultiX=Average","Skip=True","Sort=True")</f>
        <v>13.535328317373459</v>
      </c>
    </row>
    <row r="4802" spans="16:21" x14ac:dyDescent="0.25">
      <c r="P4802" s="10">
        <v>41495</v>
      </c>
      <c r="Q4802">
        <v>30.986499999999999</v>
      </c>
      <c r="S4802" s="42">
        <f t="shared" ca="1" si="80"/>
        <v>50822</v>
      </c>
      <c r="T4802" s="43">
        <f ca="1">_xll.BInterpol('Base CDI'!$H$4:$H$28,'Base CDI'!$J$4:$J$29,S4802,"Cubic","Extrapolate=Linear","MultiX=Average","Skip=True","Sort=True")</f>
        <v>13.514134062927498</v>
      </c>
      <c r="U4802" s="43">
        <f ca="1">_xll.BInterpol('Base CDI'!$H$4:$H$28,'Base CDI'!$I$4:$I$29,S4802,"Cubic","Extrapolate=Linear","MultiX=Average","Skip=True","Sort=True")</f>
        <v>13.535335157318739</v>
      </c>
    </row>
    <row r="4803" spans="16:21" x14ac:dyDescent="0.25">
      <c r="P4803" s="10">
        <v>41498</v>
      </c>
      <c r="Q4803">
        <v>30.996210000000001</v>
      </c>
      <c r="S4803" s="42">
        <f t="shared" ca="1" si="80"/>
        <v>50823</v>
      </c>
      <c r="T4803" s="43">
        <f ca="1">_xll.BInterpol('Base CDI'!$H$4:$H$28,'Base CDI'!$J$4:$J$29,S4803,"Cubic","Extrapolate=Linear","MultiX=Average","Skip=True","Sort=True")</f>
        <v>13.514136798905611</v>
      </c>
      <c r="U4803" s="43">
        <f ca="1">_xll.BInterpol('Base CDI'!$H$4:$H$28,'Base CDI'!$I$4:$I$29,S4803,"Cubic","Extrapolate=Linear","MultiX=Average","Skip=True","Sort=True")</f>
        <v>13.53534199726402</v>
      </c>
    </row>
    <row r="4804" spans="16:21" x14ac:dyDescent="0.25">
      <c r="P4804" s="10">
        <v>41499</v>
      </c>
      <c r="Q4804">
        <v>31.005929999999999</v>
      </c>
      <c r="S4804" s="42">
        <f t="shared" ca="1" si="80"/>
        <v>50824</v>
      </c>
      <c r="T4804" s="43">
        <f ca="1">_xll.BInterpol('Base CDI'!$H$4:$H$28,'Base CDI'!$J$4:$J$29,S4804,"Cubic","Extrapolate=Linear","MultiX=Average","Skip=True","Sort=True")</f>
        <v>13.514139534883721</v>
      </c>
      <c r="U4804" s="43">
        <f ca="1">_xll.BInterpol('Base CDI'!$H$4:$H$28,'Base CDI'!$I$4:$I$29,S4804,"Cubic","Extrapolate=Linear","MultiX=Average","Skip=True","Sort=True")</f>
        <v>13.5353488372093</v>
      </c>
    </row>
    <row r="4805" spans="16:21" x14ac:dyDescent="0.25">
      <c r="P4805" s="10">
        <v>41500</v>
      </c>
      <c r="Q4805">
        <v>31.015650000000001</v>
      </c>
      <c r="S4805" s="42">
        <f t="shared" ca="1" si="80"/>
        <v>50825</v>
      </c>
      <c r="T4805" s="43">
        <f ca="1">_xll.BInterpol('Base CDI'!$H$4:$H$28,'Base CDI'!$J$4:$J$29,S4805,"Cubic","Extrapolate=Linear","MultiX=Average","Skip=True","Sort=True")</f>
        <v>13.514142270861834</v>
      </c>
      <c r="U4805" s="43">
        <f ca="1">_xll.BInterpol('Base CDI'!$H$4:$H$28,'Base CDI'!$I$4:$I$29,S4805,"Cubic","Extrapolate=Linear","MultiX=Average","Skip=True","Sort=True")</f>
        <v>13.53535567715458</v>
      </c>
    </row>
    <row r="4806" spans="16:21" x14ac:dyDescent="0.25">
      <c r="P4806" s="10">
        <v>41501</v>
      </c>
      <c r="Q4806">
        <v>31.025379999999998</v>
      </c>
      <c r="S4806" s="42">
        <f t="shared" ca="1" si="80"/>
        <v>50826</v>
      </c>
      <c r="T4806" s="43">
        <f ca="1">_xll.BInterpol('Base CDI'!$H$4:$H$28,'Base CDI'!$J$4:$J$29,S4806,"Cubic","Extrapolate=Linear","MultiX=Average","Skip=True","Sort=True")</f>
        <v>13.514145006839946</v>
      </c>
      <c r="U4806" s="43">
        <f ca="1">_xll.BInterpol('Base CDI'!$H$4:$H$28,'Base CDI'!$I$4:$I$29,S4806,"Cubic","Extrapolate=Linear","MultiX=Average","Skip=True","Sort=True")</f>
        <v>13.535362517099861</v>
      </c>
    </row>
    <row r="4807" spans="16:21" x14ac:dyDescent="0.25">
      <c r="P4807" s="10">
        <v>41502</v>
      </c>
      <c r="Q4807">
        <v>31.0351</v>
      </c>
      <c r="S4807" s="42">
        <f t="shared" ca="1" si="80"/>
        <v>50827</v>
      </c>
      <c r="T4807" s="43">
        <f ca="1">_xll.BInterpol('Base CDI'!$H$4:$H$28,'Base CDI'!$J$4:$J$29,S4807,"Cubic","Extrapolate=Linear","MultiX=Average","Skip=True","Sort=True")</f>
        <v>13.514147742818059</v>
      </c>
      <c r="U4807" s="43">
        <f ca="1">_xll.BInterpol('Base CDI'!$H$4:$H$28,'Base CDI'!$I$4:$I$29,S4807,"Cubic","Extrapolate=Linear","MultiX=Average","Skip=True","Sort=True")</f>
        <v>13.535369357045141</v>
      </c>
    </row>
    <row r="4808" spans="16:21" x14ac:dyDescent="0.25">
      <c r="P4808" s="10">
        <v>41505</v>
      </c>
      <c r="Q4808">
        <v>31.044840000000001</v>
      </c>
      <c r="S4808" s="42">
        <f t="shared" ca="1" si="80"/>
        <v>50828</v>
      </c>
      <c r="T4808" s="43">
        <f ca="1">_xll.BInterpol('Base CDI'!$H$4:$H$28,'Base CDI'!$J$4:$J$29,S4808,"Cubic","Extrapolate=Linear","MultiX=Average","Skip=True","Sort=True")</f>
        <v>13.514150478796171</v>
      </c>
      <c r="U4808" s="43">
        <f ca="1">_xll.BInterpol('Base CDI'!$H$4:$H$28,'Base CDI'!$I$4:$I$29,S4808,"Cubic","Extrapolate=Linear","MultiX=Average","Skip=True","Sort=True")</f>
        <v>13.535376196990422</v>
      </c>
    </row>
    <row r="4809" spans="16:21" x14ac:dyDescent="0.25">
      <c r="P4809" s="10">
        <v>41506</v>
      </c>
      <c r="Q4809">
        <v>31.054569999999998</v>
      </c>
      <c r="S4809" s="42">
        <f t="shared" ca="1" si="80"/>
        <v>50829</v>
      </c>
      <c r="T4809" s="43">
        <f ca="1">_xll.BInterpol('Base CDI'!$H$4:$H$28,'Base CDI'!$J$4:$J$29,S4809,"Cubic","Extrapolate=Linear","MultiX=Average","Skip=True","Sort=True")</f>
        <v>13.514153214774282</v>
      </c>
      <c r="U4809" s="43">
        <f ca="1">_xll.BInterpol('Base CDI'!$H$4:$H$28,'Base CDI'!$I$4:$I$29,S4809,"Cubic","Extrapolate=Linear","MultiX=Average","Skip=True","Sort=True")</f>
        <v>13.535383036935702</v>
      </c>
    </row>
    <row r="4810" spans="16:21" x14ac:dyDescent="0.25">
      <c r="P4810" s="10">
        <v>41507</v>
      </c>
      <c r="Q4810">
        <v>31.064309999999999</v>
      </c>
      <c r="S4810" s="42">
        <f t="shared" ca="1" si="80"/>
        <v>50830</v>
      </c>
      <c r="T4810" s="43">
        <f ca="1">_xll.BInterpol('Base CDI'!$H$4:$H$28,'Base CDI'!$J$4:$J$29,S4810,"Cubic","Extrapolate=Linear","MultiX=Average","Skip=True","Sort=True")</f>
        <v>13.514155950752395</v>
      </c>
      <c r="U4810" s="43">
        <f ca="1">_xll.BInterpol('Base CDI'!$H$4:$H$28,'Base CDI'!$I$4:$I$29,S4810,"Cubic","Extrapolate=Linear","MultiX=Average","Skip=True","Sort=True")</f>
        <v>13.535389876880982</v>
      </c>
    </row>
    <row r="4811" spans="16:21" x14ac:dyDescent="0.25">
      <c r="P4811" s="10">
        <v>41508</v>
      </c>
      <c r="Q4811">
        <v>31.07405</v>
      </c>
      <c r="S4811" s="42">
        <f t="shared" ref="S4811:S4874" ca="1" si="81">S4810+1</f>
        <v>50831</v>
      </c>
      <c r="T4811" s="43">
        <f ca="1">_xll.BInterpol('Base CDI'!$H$4:$H$28,'Base CDI'!$J$4:$J$29,S4811,"Cubic","Extrapolate=Linear","MultiX=Average","Skip=True","Sort=True")</f>
        <v>13.514158686730507</v>
      </c>
      <c r="U4811" s="43">
        <f ca="1">_xll.BInterpol('Base CDI'!$H$4:$H$28,'Base CDI'!$I$4:$I$29,S4811,"Cubic","Extrapolate=Linear","MultiX=Average","Skip=True","Sort=True")</f>
        <v>13.535396716826265</v>
      </c>
    </row>
    <row r="4812" spans="16:21" x14ac:dyDescent="0.25">
      <c r="P4812" s="10">
        <v>41509</v>
      </c>
      <c r="Q4812">
        <v>31.08379</v>
      </c>
      <c r="S4812" s="42">
        <f t="shared" ca="1" si="81"/>
        <v>50832</v>
      </c>
      <c r="T4812" s="43">
        <f ca="1">_xll.BInterpol('Base CDI'!$H$4:$H$28,'Base CDI'!$J$4:$J$29,S4812,"Cubic","Extrapolate=Linear","MultiX=Average","Skip=True","Sort=True")</f>
        <v>13.51416142270862</v>
      </c>
      <c r="U4812" s="43">
        <f ca="1">_xll.BInterpol('Base CDI'!$H$4:$H$28,'Base CDI'!$I$4:$I$29,S4812,"Cubic","Extrapolate=Linear","MultiX=Average","Skip=True","Sort=True")</f>
        <v>13.535403556771545</v>
      </c>
    </row>
    <row r="4813" spans="16:21" x14ac:dyDescent="0.25">
      <c r="P4813" s="10">
        <v>41512</v>
      </c>
      <c r="Q4813">
        <v>31.093530000000001</v>
      </c>
      <c r="S4813" s="42">
        <f t="shared" ca="1" si="81"/>
        <v>50833</v>
      </c>
      <c r="T4813" s="43">
        <f ca="1">_xll.BInterpol('Base CDI'!$H$4:$H$28,'Base CDI'!$J$4:$J$29,S4813,"Cubic","Extrapolate=Linear","MultiX=Average","Skip=True","Sort=True")</f>
        <v>13.514164158686732</v>
      </c>
      <c r="U4813" s="43">
        <f ca="1">_xll.BInterpol('Base CDI'!$H$4:$H$28,'Base CDI'!$I$4:$I$29,S4813,"Cubic","Extrapolate=Linear","MultiX=Average","Skip=True","Sort=True")</f>
        <v>13.535410396716825</v>
      </c>
    </row>
    <row r="4814" spans="16:21" x14ac:dyDescent="0.25">
      <c r="P4814" s="10">
        <v>41513</v>
      </c>
      <c r="Q4814">
        <v>31.103280000000002</v>
      </c>
      <c r="S4814" s="42">
        <f t="shared" ca="1" si="81"/>
        <v>50834</v>
      </c>
      <c r="T4814" s="43">
        <f ca="1">_xll.BInterpol('Base CDI'!$H$4:$H$28,'Base CDI'!$J$4:$J$29,S4814,"Cubic","Extrapolate=Linear","MultiX=Average","Skip=True","Sort=True")</f>
        <v>13.514166894664843</v>
      </c>
      <c r="U4814" s="43">
        <f ca="1">_xll.BInterpol('Base CDI'!$H$4:$H$28,'Base CDI'!$I$4:$I$29,S4814,"Cubic","Extrapolate=Linear","MultiX=Average","Skip=True","Sort=True")</f>
        <v>13.535417236662106</v>
      </c>
    </row>
    <row r="4815" spans="16:21" x14ac:dyDescent="0.25">
      <c r="P4815" s="10">
        <v>41514</v>
      </c>
      <c r="Q4815">
        <v>31.113040000000002</v>
      </c>
      <c r="S4815" s="42">
        <f t="shared" ca="1" si="81"/>
        <v>50835</v>
      </c>
      <c r="T4815" s="43">
        <f ca="1">_xll.BInterpol('Base CDI'!$H$4:$H$28,'Base CDI'!$J$4:$J$29,S4815,"Cubic","Extrapolate=Linear","MultiX=Average","Skip=True","Sort=True")</f>
        <v>13.514169630642956</v>
      </c>
      <c r="U4815" s="43">
        <f ca="1">_xll.BInterpol('Base CDI'!$H$4:$H$28,'Base CDI'!$I$4:$I$29,S4815,"Cubic","Extrapolate=Linear","MultiX=Average","Skip=True","Sort=True")</f>
        <v>13.535424076607386</v>
      </c>
    </row>
    <row r="4816" spans="16:21" x14ac:dyDescent="0.25">
      <c r="P4816" s="10">
        <v>41515</v>
      </c>
      <c r="Q4816">
        <v>31.122789999999998</v>
      </c>
      <c r="S4816" s="42">
        <f t="shared" ca="1" si="81"/>
        <v>50836</v>
      </c>
      <c r="T4816" s="43">
        <f ca="1">_xll.BInterpol('Base CDI'!$H$4:$H$28,'Base CDI'!$J$4:$J$29,S4816,"Cubic","Extrapolate=Linear","MultiX=Average","Skip=True","Sort=True")</f>
        <v>13.514172366621068</v>
      </c>
      <c r="U4816" s="43">
        <f ca="1">_xll.BInterpol('Base CDI'!$H$4:$H$28,'Base CDI'!$I$4:$I$29,S4816,"Cubic","Extrapolate=Linear","MultiX=Average","Skip=True","Sort=True")</f>
        <v>13.535430916552667</v>
      </c>
    </row>
    <row r="4817" spans="16:21" x14ac:dyDescent="0.25">
      <c r="P4817" s="10">
        <v>41516</v>
      </c>
      <c r="Q4817">
        <v>31.133120000000002</v>
      </c>
      <c r="S4817" s="42">
        <f t="shared" ca="1" si="81"/>
        <v>50837</v>
      </c>
      <c r="T4817" s="43">
        <f ca="1">_xll.BInterpol('Base CDI'!$H$4:$H$28,'Base CDI'!$J$4:$J$29,S4817,"Cubic","Extrapolate=Linear","MultiX=Average","Skip=True","Sort=True")</f>
        <v>13.514175102599181</v>
      </c>
      <c r="U4817" s="43">
        <f ca="1">_xll.BInterpol('Base CDI'!$H$4:$H$28,'Base CDI'!$I$4:$I$29,S4817,"Cubic","Extrapolate=Linear","MultiX=Average","Skip=True","Sort=True")</f>
        <v>13.535437756497947</v>
      </c>
    </row>
    <row r="4818" spans="16:21" x14ac:dyDescent="0.25">
      <c r="P4818" s="10">
        <v>41519</v>
      </c>
      <c r="Q4818">
        <v>31.143450000000001</v>
      </c>
      <c r="S4818" s="42">
        <f t="shared" ca="1" si="81"/>
        <v>50838</v>
      </c>
      <c r="T4818" s="43">
        <f ca="1">_xll.BInterpol('Base CDI'!$H$4:$H$28,'Base CDI'!$J$4:$J$29,S4818,"Cubic","Extrapolate=Linear","MultiX=Average","Skip=True","Sort=True")</f>
        <v>13.514177838577293</v>
      </c>
      <c r="U4818" s="43">
        <f ca="1">_xll.BInterpol('Base CDI'!$H$4:$H$28,'Base CDI'!$I$4:$I$29,S4818,"Cubic","Extrapolate=Linear","MultiX=Average","Skip=True","Sort=True")</f>
        <v>13.535444596443227</v>
      </c>
    </row>
    <row r="4819" spans="16:21" x14ac:dyDescent="0.25">
      <c r="P4819" s="10">
        <v>41520</v>
      </c>
      <c r="Q4819">
        <v>31.153780000000001</v>
      </c>
      <c r="S4819" s="42">
        <f t="shared" ca="1" si="81"/>
        <v>50839</v>
      </c>
      <c r="T4819" s="43">
        <f ca="1">_xll.BInterpol('Base CDI'!$H$4:$H$28,'Base CDI'!$J$4:$J$29,S4819,"Cubic","Extrapolate=Linear","MultiX=Average","Skip=True","Sort=True")</f>
        <v>13.514180574555406</v>
      </c>
      <c r="U4819" s="43">
        <f ca="1">_xll.BInterpol('Base CDI'!$H$4:$H$28,'Base CDI'!$I$4:$I$29,S4819,"Cubic","Extrapolate=Linear","MultiX=Average","Skip=True","Sort=True")</f>
        <v>13.535451436388508</v>
      </c>
    </row>
    <row r="4820" spans="16:21" x14ac:dyDescent="0.25">
      <c r="P4820" s="10">
        <v>41521</v>
      </c>
      <c r="Q4820">
        <v>31.16412</v>
      </c>
      <c r="S4820" s="42">
        <f t="shared" ca="1" si="81"/>
        <v>50840</v>
      </c>
      <c r="T4820" s="43">
        <f ca="1">_xll.BInterpol('Base CDI'!$H$4:$H$28,'Base CDI'!$J$4:$J$29,S4820,"Cubic","Extrapolate=Linear","MultiX=Average","Skip=True","Sort=True")</f>
        <v>13.514183310533516</v>
      </c>
      <c r="U4820" s="43">
        <f ca="1">_xll.BInterpol('Base CDI'!$H$4:$H$28,'Base CDI'!$I$4:$I$29,S4820,"Cubic","Extrapolate=Linear","MultiX=Average","Skip=True","Sort=True")</f>
        <v>13.535458276333788</v>
      </c>
    </row>
    <row r="4821" spans="16:21" x14ac:dyDescent="0.25">
      <c r="P4821" s="10">
        <v>41522</v>
      </c>
      <c r="Q4821">
        <v>31.17446</v>
      </c>
      <c r="S4821" s="42">
        <f t="shared" ca="1" si="81"/>
        <v>50841</v>
      </c>
      <c r="T4821" s="43">
        <f ca="1">_xll.BInterpol('Base CDI'!$H$4:$H$28,'Base CDI'!$J$4:$J$29,S4821,"Cubic","Extrapolate=Linear","MultiX=Average","Skip=True","Sort=True")</f>
        <v>13.514186046511629</v>
      </c>
      <c r="U4821" s="43">
        <f ca="1">_xll.BInterpol('Base CDI'!$H$4:$H$28,'Base CDI'!$I$4:$I$29,S4821,"Cubic","Extrapolate=Linear","MultiX=Average","Skip=True","Sort=True")</f>
        <v>13.535465116279068</v>
      </c>
    </row>
    <row r="4822" spans="16:21" x14ac:dyDescent="0.25">
      <c r="P4822" s="10">
        <v>41523</v>
      </c>
      <c r="Q4822">
        <v>31.184799999999999</v>
      </c>
      <c r="S4822" s="42">
        <f t="shared" ca="1" si="81"/>
        <v>50842</v>
      </c>
      <c r="T4822" s="43">
        <f ca="1">_xll.BInterpol('Base CDI'!$H$4:$H$28,'Base CDI'!$J$4:$J$29,S4822,"Cubic","Extrapolate=Linear","MultiX=Average","Skip=True","Sort=True")</f>
        <v>13.514188782489741</v>
      </c>
      <c r="U4822" s="43">
        <f ca="1">_xll.BInterpol('Base CDI'!$H$4:$H$28,'Base CDI'!$I$4:$I$29,S4822,"Cubic","Extrapolate=Linear","MultiX=Average","Skip=True","Sort=True")</f>
        <v>13.535471956224349</v>
      </c>
    </row>
    <row r="4823" spans="16:21" x14ac:dyDescent="0.25">
      <c r="P4823" s="10">
        <v>41526</v>
      </c>
      <c r="Q4823">
        <v>31.195150000000002</v>
      </c>
      <c r="S4823" s="42">
        <f t="shared" ca="1" si="81"/>
        <v>50843</v>
      </c>
      <c r="T4823" s="43">
        <f ca="1">_xll.BInterpol('Base CDI'!$H$4:$H$28,'Base CDI'!$J$4:$J$29,S4823,"Cubic","Extrapolate=Linear","MultiX=Average","Skip=True","Sort=True")</f>
        <v>13.514191518467854</v>
      </c>
      <c r="U4823" s="43">
        <f ca="1">_xll.BInterpol('Base CDI'!$H$4:$H$28,'Base CDI'!$I$4:$I$29,S4823,"Cubic","Extrapolate=Linear","MultiX=Average","Skip=True","Sort=True")</f>
        <v>13.535478796169629</v>
      </c>
    </row>
    <row r="4824" spans="16:21" x14ac:dyDescent="0.25">
      <c r="P4824" s="10">
        <v>41527</v>
      </c>
      <c r="Q4824">
        <v>31.205500000000001</v>
      </c>
      <c r="S4824" s="42">
        <f t="shared" ca="1" si="81"/>
        <v>50844</v>
      </c>
      <c r="T4824" s="43">
        <f ca="1">_xll.BInterpol('Base CDI'!$H$4:$H$28,'Base CDI'!$J$4:$J$29,S4824,"Cubic","Extrapolate=Linear","MultiX=Average","Skip=True","Sort=True")</f>
        <v>13.514194254445966</v>
      </c>
      <c r="U4824" s="43">
        <f ca="1">_xll.BInterpol('Base CDI'!$H$4:$H$28,'Base CDI'!$I$4:$I$29,S4824,"Cubic","Extrapolate=Linear","MultiX=Average","Skip=True","Sort=True")</f>
        <v>13.53548563611491</v>
      </c>
    </row>
    <row r="4825" spans="16:21" x14ac:dyDescent="0.25">
      <c r="P4825" s="10">
        <v>41528</v>
      </c>
      <c r="Q4825">
        <v>31.215859999999999</v>
      </c>
      <c r="S4825" s="42">
        <f t="shared" ca="1" si="81"/>
        <v>50845</v>
      </c>
      <c r="T4825" s="43">
        <f ca="1">_xll.BInterpol('Base CDI'!$H$4:$H$28,'Base CDI'!$J$4:$J$29,S4825,"Cubic","Extrapolate=Linear","MultiX=Average","Skip=True","Sort=True")</f>
        <v>13.514196990424077</v>
      </c>
      <c r="U4825" s="43">
        <f ca="1">_xll.BInterpol('Base CDI'!$H$4:$H$28,'Base CDI'!$I$4:$I$29,S4825,"Cubic","Extrapolate=Linear","MultiX=Average","Skip=True","Sort=True")</f>
        <v>13.53549247606019</v>
      </c>
    </row>
    <row r="4826" spans="16:21" x14ac:dyDescent="0.25">
      <c r="P4826" s="10">
        <v>41529</v>
      </c>
      <c r="Q4826">
        <v>31.226220000000001</v>
      </c>
      <c r="S4826" s="42">
        <f t="shared" ca="1" si="81"/>
        <v>50846</v>
      </c>
      <c r="T4826" s="43">
        <f ca="1">_xll.BInterpol('Base CDI'!$H$4:$H$28,'Base CDI'!$J$4:$J$29,S4826,"Cubic","Extrapolate=Linear","MultiX=Average","Skip=True","Sort=True")</f>
        <v>13.51419972640219</v>
      </c>
      <c r="U4826" s="43">
        <f ca="1">_xll.BInterpol('Base CDI'!$H$4:$H$28,'Base CDI'!$I$4:$I$29,S4826,"Cubic","Extrapolate=Linear","MultiX=Average","Skip=True","Sort=True")</f>
        <v>13.53549931600547</v>
      </c>
    </row>
    <row r="4827" spans="16:21" x14ac:dyDescent="0.25">
      <c r="P4827" s="10">
        <v>41530</v>
      </c>
      <c r="Q4827">
        <v>31.23658</v>
      </c>
      <c r="S4827" s="42">
        <f t="shared" ca="1" si="81"/>
        <v>50847</v>
      </c>
      <c r="T4827" s="43">
        <f ca="1">_xll.BInterpol('Base CDI'!$H$4:$H$28,'Base CDI'!$J$4:$J$29,S4827,"Cubic","Extrapolate=Linear","MultiX=Average","Skip=True","Sort=True")</f>
        <v>13.514202462380302</v>
      </c>
      <c r="U4827" s="43">
        <f ca="1">_xll.BInterpol('Base CDI'!$H$4:$H$28,'Base CDI'!$I$4:$I$29,S4827,"Cubic","Extrapolate=Linear","MultiX=Average","Skip=True","Sort=True")</f>
        <v>13.535506155950751</v>
      </c>
    </row>
    <row r="4828" spans="16:21" x14ac:dyDescent="0.25">
      <c r="P4828" s="10">
        <v>41533</v>
      </c>
      <c r="Q4828">
        <v>31.246939999999999</v>
      </c>
      <c r="S4828" s="42">
        <f t="shared" ca="1" si="81"/>
        <v>50848</v>
      </c>
      <c r="T4828" s="43">
        <f ca="1">_xll.BInterpol('Base CDI'!$H$4:$H$28,'Base CDI'!$J$4:$J$29,S4828,"Cubic","Extrapolate=Linear","MultiX=Average","Skip=True","Sort=True")</f>
        <v>13.514205198358415</v>
      </c>
      <c r="U4828" s="43">
        <f ca="1">_xll.BInterpol('Base CDI'!$H$4:$H$28,'Base CDI'!$I$4:$I$29,S4828,"Cubic","Extrapolate=Linear","MultiX=Average","Skip=True","Sort=True")</f>
        <v>13.535512995896031</v>
      </c>
    </row>
    <row r="4829" spans="16:21" x14ac:dyDescent="0.25">
      <c r="P4829" s="10">
        <v>41534</v>
      </c>
      <c r="Q4829">
        <v>31.25731</v>
      </c>
      <c r="S4829" s="42">
        <f t="shared" ca="1" si="81"/>
        <v>50849</v>
      </c>
      <c r="T4829" s="43">
        <f ca="1">_xll.BInterpol('Base CDI'!$H$4:$H$28,'Base CDI'!$J$4:$J$29,S4829,"Cubic","Extrapolate=Linear","MultiX=Average","Skip=True","Sort=True")</f>
        <v>13.514207934336527</v>
      </c>
      <c r="U4829" s="43">
        <f ca="1">_xll.BInterpol('Base CDI'!$H$4:$H$28,'Base CDI'!$I$4:$I$29,S4829,"Cubic","Extrapolate=Linear","MultiX=Average","Skip=True","Sort=True")</f>
        <v>13.535519835841312</v>
      </c>
    </row>
    <row r="4830" spans="16:21" x14ac:dyDescent="0.25">
      <c r="P4830" s="10">
        <v>41535</v>
      </c>
      <c r="Q4830">
        <v>31.267679999999999</v>
      </c>
      <c r="S4830" s="42">
        <f t="shared" ca="1" si="81"/>
        <v>50850</v>
      </c>
      <c r="T4830" s="43">
        <f ca="1">_xll.BInterpol('Base CDI'!$H$4:$H$28,'Base CDI'!$J$4:$J$29,S4830,"Cubic","Extrapolate=Linear","MultiX=Average","Skip=True","Sort=True")</f>
        <v>13.514210670314638</v>
      </c>
      <c r="U4830" s="43">
        <f ca="1">_xll.BInterpol('Base CDI'!$H$4:$H$28,'Base CDI'!$I$4:$I$29,S4830,"Cubic","Extrapolate=Linear","MultiX=Average","Skip=True","Sort=True")</f>
        <v>13.535526675786592</v>
      </c>
    </row>
    <row r="4831" spans="16:21" x14ac:dyDescent="0.25">
      <c r="P4831" s="10">
        <v>41536</v>
      </c>
      <c r="Q4831">
        <v>31.27806</v>
      </c>
      <c r="S4831" s="42">
        <f t="shared" ca="1" si="81"/>
        <v>50851</v>
      </c>
      <c r="T4831" s="43">
        <f ca="1">_xll.BInterpol('Base CDI'!$H$4:$H$28,'Base CDI'!$J$4:$J$29,S4831,"Cubic","Extrapolate=Linear","MultiX=Average","Skip=True","Sort=True")</f>
        <v>13.51421340629275</v>
      </c>
      <c r="U4831" s="43">
        <f ca="1">_xll.BInterpol('Base CDI'!$H$4:$H$28,'Base CDI'!$I$4:$I$29,S4831,"Cubic","Extrapolate=Linear","MultiX=Average","Skip=True","Sort=True")</f>
        <v>13.535533515731872</v>
      </c>
    </row>
    <row r="4832" spans="16:21" x14ac:dyDescent="0.25">
      <c r="P4832" s="10">
        <v>41537</v>
      </c>
      <c r="Q4832">
        <v>31.288419999999999</v>
      </c>
      <c r="S4832" s="42">
        <f t="shared" ca="1" si="81"/>
        <v>50852</v>
      </c>
      <c r="T4832" s="43">
        <f ca="1">_xll.BInterpol('Base CDI'!$H$4:$H$28,'Base CDI'!$J$4:$J$29,S4832,"Cubic","Extrapolate=Linear","MultiX=Average","Skip=True","Sort=True")</f>
        <v>13.514216142270863</v>
      </c>
      <c r="U4832" s="43">
        <f ca="1">_xll.BInterpol('Base CDI'!$H$4:$H$28,'Base CDI'!$I$4:$I$29,S4832,"Cubic","Extrapolate=Linear","MultiX=Average","Skip=True","Sort=True")</f>
        <v>13.535540355677153</v>
      </c>
    </row>
    <row r="4833" spans="16:21" x14ac:dyDescent="0.25">
      <c r="P4833" s="10">
        <v>41540</v>
      </c>
      <c r="Q4833">
        <v>31.298780000000001</v>
      </c>
      <c r="S4833" s="42">
        <f t="shared" ca="1" si="81"/>
        <v>50853</v>
      </c>
      <c r="T4833" s="43">
        <f ca="1">_xll.BInterpol('Base CDI'!$H$4:$H$28,'Base CDI'!$J$4:$J$29,S4833,"Cubic","Extrapolate=Linear","MultiX=Average","Skip=True","Sort=True")</f>
        <v>13.514218878248975</v>
      </c>
      <c r="U4833" s="43">
        <f ca="1">_xll.BInterpol('Base CDI'!$H$4:$H$28,'Base CDI'!$I$4:$I$29,S4833,"Cubic","Extrapolate=Linear","MultiX=Average","Skip=True","Sort=True")</f>
        <v>13.535547195622433</v>
      </c>
    </row>
    <row r="4834" spans="16:21" x14ac:dyDescent="0.25">
      <c r="P4834" s="10">
        <v>41541</v>
      </c>
      <c r="Q4834">
        <v>31.309149999999999</v>
      </c>
      <c r="S4834" s="42">
        <f t="shared" ca="1" si="81"/>
        <v>50854</v>
      </c>
      <c r="T4834" s="43">
        <f ca="1">_xll.BInterpol('Base CDI'!$H$4:$H$28,'Base CDI'!$J$4:$J$29,S4834,"Cubic","Extrapolate=Linear","MultiX=Average","Skip=True","Sort=True")</f>
        <v>13.514221614227088</v>
      </c>
      <c r="U4834" s="43">
        <f ca="1">_xll.BInterpol('Base CDI'!$H$4:$H$28,'Base CDI'!$I$4:$I$29,S4834,"Cubic","Extrapolate=Linear","MultiX=Average","Skip=True","Sort=True")</f>
        <v>13.535554035567714</v>
      </c>
    </row>
    <row r="4835" spans="16:21" x14ac:dyDescent="0.25">
      <c r="P4835" s="10">
        <v>41542</v>
      </c>
      <c r="Q4835">
        <v>31.319510000000001</v>
      </c>
      <c r="S4835" s="42">
        <f t="shared" ca="1" si="81"/>
        <v>50855</v>
      </c>
      <c r="T4835" s="43">
        <f ca="1">_xll.BInterpol('Base CDI'!$H$4:$H$28,'Base CDI'!$J$4:$J$29,S4835,"Cubic","Extrapolate=Linear","MultiX=Average","Skip=True","Sort=True")</f>
        <v>13.5142243502052</v>
      </c>
      <c r="U4835" s="43">
        <f ca="1">_xll.BInterpol('Base CDI'!$H$4:$H$28,'Base CDI'!$I$4:$I$29,S4835,"Cubic","Extrapolate=Linear","MultiX=Average","Skip=True","Sort=True")</f>
        <v>13.535560875512994</v>
      </c>
    </row>
    <row r="4836" spans="16:21" x14ac:dyDescent="0.25">
      <c r="P4836" s="10">
        <v>41543</v>
      </c>
      <c r="Q4836">
        <v>31.330010000000001</v>
      </c>
      <c r="S4836" s="42">
        <f t="shared" ca="1" si="81"/>
        <v>50856</v>
      </c>
      <c r="T4836" s="43">
        <f ca="1">_xll.BInterpol('Base CDI'!$H$4:$H$28,'Base CDI'!$J$4:$J$29,S4836,"Cubic","Extrapolate=Linear","MultiX=Average","Skip=True","Sort=True")</f>
        <v>13.514227086183311</v>
      </c>
      <c r="U4836" s="43">
        <f ca="1">_xll.BInterpol('Base CDI'!$H$4:$H$28,'Base CDI'!$I$4:$I$29,S4836,"Cubic","Extrapolate=Linear","MultiX=Average","Skip=True","Sort=True")</f>
        <v>13.535567715458274</v>
      </c>
    </row>
    <row r="4837" spans="16:21" x14ac:dyDescent="0.25">
      <c r="P4837" s="10">
        <v>41544</v>
      </c>
      <c r="Q4837">
        <v>31.340399999999999</v>
      </c>
      <c r="S4837" s="42">
        <f t="shared" ca="1" si="81"/>
        <v>50857</v>
      </c>
      <c r="T4837" s="43">
        <f ca="1">_xll.BInterpol('Base CDI'!$H$4:$H$28,'Base CDI'!$J$4:$J$29,S4837,"Cubic","Extrapolate=Linear","MultiX=Average","Skip=True","Sort=True")</f>
        <v>13.514229822161424</v>
      </c>
      <c r="U4837" s="43">
        <f ca="1">_xll.BInterpol('Base CDI'!$H$4:$H$28,'Base CDI'!$I$4:$I$29,S4837,"Cubic","Extrapolate=Linear","MultiX=Average","Skip=True","Sort=True")</f>
        <v>13.535574555403555</v>
      </c>
    </row>
    <row r="4838" spans="16:21" x14ac:dyDescent="0.25">
      <c r="P4838" s="10">
        <v>41547</v>
      </c>
      <c r="Q4838">
        <v>31.35079</v>
      </c>
      <c r="S4838" s="42">
        <f t="shared" ca="1" si="81"/>
        <v>50858</v>
      </c>
      <c r="T4838" s="43">
        <f ca="1">_xll.BInterpol('Base CDI'!$H$4:$H$28,'Base CDI'!$J$4:$J$29,S4838,"Cubic","Extrapolate=Linear","MultiX=Average","Skip=True","Sort=True")</f>
        <v>13.514232558139536</v>
      </c>
      <c r="U4838" s="43">
        <f ca="1">_xll.BInterpol('Base CDI'!$H$4:$H$28,'Base CDI'!$I$4:$I$29,S4838,"Cubic","Extrapolate=Linear","MultiX=Average","Skip=True","Sort=True")</f>
        <v>13.535581395348835</v>
      </c>
    </row>
    <row r="4839" spans="16:21" x14ac:dyDescent="0.25">
      <c r="P4839" s="10">
        <v>41548</v>
      </c>
      <c r="Q4839">
        <v>31.361180000000001</v>
      </c>
      <c r="S4839" s="42">
        <f t="shared" ca="1" si="81"/>
        <v>50859</v>
      </c>
      <c r="T4839" s="43">
        <f ca="1">_xll.BInterpol('Base CDI'!$H$4:$H$28,'Base CDI'!$J$4:$J$29,S4839,"Cubic","Extrapolate=Linear","MultiX=Average","Skip=True","Sort=True")</f>
        <v>13.514235294117649</v>
      </c>
      <c r="U4839" s="43">
        <f ca="1">_xll.BInterpol('Base CDI'!$H$4:$H$28,'Base CDI'!$I$4:$I$29,S4839,"Cubic","Extrapolate=Linear","MultiX=Average","Skip=True","Sort=True")</f>
        <v>13.535588235294115</v>
      </c>
    </row>
    <row r="4840" spans="16:21" x14ac:dyDescent="0.25">
      <c r="P4840" s="10">
        <v>41549</v>
      </c>
      <c r="Q4840">
        <v>31.371580000000002</v>
      </c>
      <c r="S4840" s="42">
        <f t="shared" ca="1" si="81"/>
        <v>50860</v>
      </c>
      <c r="T4840" s="43">
        <f ca="1">_xll.BInterpol('Base CDI'!$H$4:$H$28,'Base CDI'!$J$4:$J$29,S4840,"Cubic","Extrapolate=Linear","MultiX=Average","Skip=True","Sort=True")</f>
        <v>13.514238030095761</v>
      </c>
      <c r="U4840" s="43">
        <f ca="1">_xll.BInterpol('Base CDI'!$H$4:$H$28,'Base CDI'!$I$4:$I$29,S4840,"Cubic","Extrapolate=Linear","MultiX=Average","Skip=True","Sort=True")</f>
        <v>13.535595075239396</v>
      </c>
    </row>
    <row r="4841" spans="16:21" x14ac:dyDescent="0.25">
      <c r="P4841" s="10">
        <v>41550</v>
      </c>
      <c r="Q4841">
        <v>31.381969999999999</v>
      </c>
      <c r="S4841" s="42">
        <f t="shared" ca="1" si="81"/>
        <v>50861</v>
      </c>
      <c r="T4841" s="43">
        <f ca="1">_xll.BInterpol('Base CDI'!$H$4:$H$28,'Base CDI'!$J$4:$J$29,S4841,"Cubic","Extrapolate=Linear","MultiX=Average","Skip=True","Sort=True")</f>
        <v>13.514240766073872</v>
      </c>
      <c r="U4841" s="43">
        <f ca="1">_xll.BInterpol('Base CDI'!$H$4:$H$28,'Base CDI'!$I$4:$I$29,S4841,"Cubic","Extrapolate=Linear","MultiX=Average","Skip=True","Sort=True")</f>
        <v>13.535601915184676</v>
      </c>
    </row>
    <row r="4842" spans="16:21" x14ac:dyDescent="0.25">
      <c r="P4842" s="10">
        <v>41551</v>
      </c>
      <c r="Q4842">
        <v>31.39235</v>
      </c>
      <c r="S4842" s="42">
        <f t="shared" ca="1" si="81"/>
        <v>50862</v>
      </c>
      <c r="T4842" s="43">
        <f ca="1">_xll.BInterpol('Base CDI'!$H$4:$H$28,'Base CDI'!$J$4:$J$29,S4842,"Cubic","Extrapolate=Linear","MultiX=Average","Skip=True","Sort=True")</f>
        <v>13.514243502051984</v>
      </c>
      <c r="U4842" s="43">
        <f ca="1">_xll.BInterpol('Base CDI'!$H$4:$H$28,'Base CDI'!$I$4:$I$29,S4842,"Cubic","Extrapolate=Linear","MultiX=Average","Skip=True","Sort=True")</f>
        <v>13.535608755129957</v>
      </c>
    </row>
    <row r="4843" spans="16:21" x14ac:dyDescent="0.25">
      <c r="P4843" s="10">
        <v>41554</v>
      </c>
      <c r="Q4843">
        <v>31.402899999999999</v>
      </c>
      <c r="S4843" s="42">
        <f t="shared" ca="1" si="81"/>
        <v>50863</v>
      </c>
      <c r="T4843" s="43">
        <f ca="1">_xll.BInterpol('Base CDI'!$H$4:$H$28,'Base CDI'!$J$4:$J$29,S4843,"Cubic","Extrapolate=Linear","MultiX=Average","Skip=True","Sort=True")</f>
        <v>13.514246238030097</v>
      </c>
      <c r="U4843" s="43">
        <f ca="1">_xll.BInterpol('Base CDI'!$H$4:$H$28,'Base CDI'!$I$4:$I$29,S4843,"Cubic","Extrapolate=Linear","MultiX=Average","Skip=True","Sort=True")</f>
        <v>13.535615595075237</v>
      </c>
    </row>
    <row r="4844" spans="16:21" x14ac:dyDescent="0.25">
      <c r="P4844" s="10">
        <v>41555</v>
      </c>
      <c r="Q4844">
        <v>31.413419999999999</v>
      </c>
      <c r="S4844" s="42">
        <f t="shared" ca="1" si="81"/>
        <v>50864</v>
      </c>
      <c r="T4844" s="43">
        <f ca="1">_xll.BInterpol('Base CDI'!$H$4:$H$28,'Base CDI'!$J$4:$J$29,S4844,"Cubic","Extrapolate=Linear","MultiX=Average","Skip=True","Sort=True")</f>
        <v>13.514248974008209</v>
      </c>
      <c r="U4844" s="43">
        <f ca="1">_xll.BInterpol('Base CDI'!$H$4:$H$28,'Base CDI'!$I$4:$I$29,S4844,"Cubic","Extrapolate=Linear","MultiX=Average","Skip=True","Sort=True")</f>
        <v>13.535622435020517</v>
      </c>
    </row>
    <row r="4845" spans="16:21" x14ac:dyDescent="0.25">
      <c r="P4845" s="10">
        <v>41556</v>
      </c>
      <c r="Q4845">
        <v>31.423950000000001</v>
      </c>
      <c r="S4845" s="42">
        <f t="shared" ca="1" si="81"/>
        <v>50865</v>
      </c>
      <c r="T4845" s="43">
        <f ca="1">_xll.BInterpol('Base CDI'!$H$4:$H$28,'Base CDI'!$J$4:$J$29,S4845,"Cubic","Extrapolate=Linear","MultiX=Average","Skip=True","Sort=True")</f>
        <v>13.514251709986322</v>
      </c>
      <c r="U4845" s="43">
        <f ca="1">_xll.BInterpol('Base CDI'!$H$4:$H$28,'Base CDI'!$I$4:$I$29,S4845,"Cubic","Extrapolate=Linear","MultiX=Average","Skip=True","Sort=True")</f>
        <v>13.535629274965798</v>
      </c>
    </row>
    <row r="4846" spans="16:21" x14ac:dyDescent="0.25">
      <c r="P4846" s="10">
        <v>41557</v>
      </c>
      <c r="Q4846">
        <v>31.434519999999999</v>
      </c>
      <c r="S4846" s="42">
        <f t="shared" ca="1" si="81"/>
        <v>50866</v>
      </c>
      <c r="T4846" s="43">
        <f ca="1">_xll.BInterpol('Base CDI'!$H$4:$H$28,'Base CDI'!$J$4:$J$29,S4846,"Cubic","Extrapolate=Linear","MultiX=Average","Skip=True","Sort=True")</f>
        <v>13.514254445964433</v>
      </c>
      <c r="U4846" s="43">
        <f ca="1">_xll.BInterpol('Base CDI'!$H$4:$H$28,'Base CDI'!$I$4:$I$29,S4846,"Cubic","Extrapolate=Linear","MultiX=Average","Skip=True","Sort=True")</f>
        <v>13.535636114911078</v>
      </c>
    </row>
    <row r="4847" spans="16:21" x14ac:dyDescent="0.25">
      <c r="P4847" s="10">
        <v>41558</v>
      </c>
      <c r="Q4847">
        <v>31.445689999999999</v>
      </c>
      <c r="S4847" s="42">
        <f t="shared" ca="1" si="81"/>
        <v>50867</v>
      </c>
      <c r="T4847" s="43">
        <f ca="1">_xll.BInterpol('Base CDI'!$H$4:$H$28,'Base CDI'!$J$4:$J$29,S4847,"Cubic","Extrapolate=Linear","MultiX=Average","Skip=True","Sort=True")</f>
        <v>13.514257181942545</v>
      </c>
      <c r="U4847" s="43">
        <f ca="1">_xll.BInterpol('Base CDI'!$H$4:$H$28,'Base CDI'!$I$4:$I$29,S4847,"Cubic","Extrapolate=Linear","MultiX=Average","Skip=True","Sort=True")</f>
        <v>13.535642954856359</v>
      </c>
    </row>
    <row r="4848" spans="16:21" x14ac:dyDescent="0.25">
      <c r="P4848" s="10">
        <v>41561</v>
      </c>
      <c r="Q4848">
        <v>31.456810000000001</v>
      </c>
      <c r="S4848" s="42">
        <f t="shared" ca="1" si="81"/>
        <v>50868</v>
      </c>
      <c r="T4848" s="43">
        <f ca="1">_xll.BInterpol('Base CDI'!$H$4:$H$28,'Base CDI'!$J$4:$J$29,S4848,"Cubic","Extrapolate=Linear","MultiX=Average","Skip=True","Sort=True")</f>
        <v>13.514259917920658</v>
      </c>
      <c r="U4848" s="43">
        <f ca="1">_xll.BInterpol('Base CDI'!$H$4:$H$28,'Base CDI'!$I$4:$I$29,S4848,"Cubic","Extrapolate=Linear","MultiX=Average","Skip=True","Sort=True")</f>
        <v>13.535649794801639</v>
      </c>
    </row>
    <row r="4849" spans="16:21" x14ac:dyDescent="0.25">
      <c r="P4849" s="10">
        <v>41562</v>
      </c>
      <c r="Q4849">
        <v>31.467970000000001</v>
      </c>
      <c r="S4849" s="42">
        <f t="shared" ca="1" si="81"/>
        <v>50869</v>
      </c>
      <c r="T4849" s="43">
        <f ca="1">_xll.BInterpol('Base CDI'!$H$4:$H$28,'Base CDI'!$J$4:$J$29,S4849,"Cubic","Extrapolate=Linear","MultiX=Average","Skip=True","Sort=True")</f>
        <v>13.51426265389877</v>
      </c>
      <c r="U4849" s="43">
        <f ca="1">_xll.BInterpol('Base CDI'!$H$4:$H$28,'Base CDI'!$I$4:$I$29,S4849,"Cubic","Extrapolate=Linear","MultiX=Average","Skip=True","Sort=True")</f>
        <v>13.535656634746919</v>
      </c>
    </row>
    <row r="4850" spans="16:21" x14ac:dyDescent="0.25">
      <c r="P4850" s="10">
        <v>41563</v>
      </c>
      <c r="Q4850">
        <v>31.479130000000001</v>
      </c>
      <c r="S4850" s="42">
        <f t="shared" ca="1" si="81"/>
        <v>50870</v>
      </c>
      <c r="T4850" s="43">
        <f ca="1">_xll.BInterpol('Base CDI'!$H$4:$H$28,'Base CDI'!$J$4:$J$29,S4850,"Cubic","Extrapolate=Linear","MultiX=Average","Skip=True","Sort=True")</f>
        <v>13.514265389876883</v>
      </c>
      <c r="U4850" s="43">
        <f ca="1">_xll.BInterpol('Base CDI'!$H$4:$H$28,'Base CDI'!$I$4:$I$29,S4850,"Cubic","Extrapolate=Linear","MultiX=Average","Skip=True","Sort=True")</f>
        <v>13.535663474692202</v>
      </c>
    </row>
    <row r="4851" spans="16:21" x14ac:dyDescent="0.25">
      <c r="P4851" s="10">
        <v>41564</v>
      </c>
      <c r="Q4851">
        <v>31.490300000000001</v>
      </c>
      <c r="S4851" s="42">
        <f t="shared" ca="1" si="81"/>
        <v>50871</v>
      </c>
      <c r="T4851" s="43">
        <f ca="1">_xll.BInterpol('Base CDI'!$H$4:$H$28,'Base CDI'!$J$4:$J$29,S4851,"Cubic","Extrapolate=Linear","MultiX=Average","Skip=True","Sort=True")</f>
        <v>13.514268125854993</v>
      </c>
      <c r="U4851" s="43">
        <f ca="1">_xll.BInterpol('Base CDI'!$H$4:$H$28,'Base CDI'!$I$4:$I$29,S4851,"Cubic","Extrapolate=Linear","MultiX=Average","Skip=True","Sort=True")</f>
        <v>13.535670314637482</v>
      </c>
    </row>
    <row r="4852" spans="16:21" x14ac:dyDescent="0.25">
      <c r="P4852" s="10">
        <v>41565</v>
      </c>
      <c r="Q4852">
        <v>31.501470000000001</v>
      </c>
      <c r="S4852" s="42">
        <f t="shared" ca="1" si="81"/>
        <v>50872</v>
      </c>
      <c r="T4852" s="43">
        <f ca="1">_xll.BInterpol('Base CDI'!$H$4:$H$28,'Base CDI'!$J$4:$J$29,S4852,"Cubic","Extrapolate=Linear","MultiX=Average","Skip=True","Sort=True")</f>
        <v>13.514270861833106</v>
      </c>
      <c r="U4852" s="43">
        <f ca="1">_xll.BInterpol('Base CDI'!$H$4:$H$28,'Base CDI'!$I$4:$I$29,S4852,"Cubic","Extrapolate=Linear","MultiX=Average","Skip=True","Sort=True")</f>
        <v>13.535677154582762</v>
      </c>
    </row>
    <row r="4853" spans="16:21" x14ac:dyDescent="0.25">
      <c r="P4853" s="10">
        <v>41568</v>
      </c>
      <c r="Q4853">
        <v>31.512609999999999</v>
      </c>
      <c r="S4853" s="42">
        <f t="shared" ca="1" si="81"/>
        <v>50873</v>
      </c>
      <c r="T4853" s="43">
        <f ca="1">_xll.BInterpol('Base CDI'!$H$4:$H$28,'Base CDI'!$J$4:$J$29,S4853,"Cubic","Extrapolate=Linear","MultiX=Average","Skip=True","Sort=True")</f>
        <v>13.514273597811219</v>
      </c>
      <c r="U4853" s="43">
        <f ca="1">_xll.BInterpol('Base CDI'!$H$4:$H$28,'Base CDI'!$I$4:$I$29,S4853,"Cubic","Extrapolate=Linear","MultiX=Average","Skip=True","Sort=True")</f>
        <v>13.535683994528043</v>
      </c>
    </row>
    <row r="4854" spans="16:21" x14ac:dyDescent="0.25">
      <c r="P4854" s="10">
        <v>41569</v>
      </c>
      <c r="Q4854">
        <v>31.523790000000002</v>
      </c>
      <c r="S4854" s="42">
        <f t="shared" ca="1" si="81"/>
        <v>50874</v>
      </c>
      <c r="T4854" s="43">
        <f ca="1">_xll.BInterpol('Base CDI'!$H$4:$H$28,'Base CDI'!$J$4:$J$29,S4854,"Cubic","Extrapolate=Linear","MultiX=Average","Skip=True","Sort=True")</f>
        <v>13.514276333789331</v>
      </c>
      <c r="U4854" s="43">
        <f ca="1">_xll.BInterpol('Base CDI'!$H$4:$H$28,'Base CDI'!$I$4:$I$29,S4854,"Cubic","Extrapolate=Linear","MultiX=Average","Skip=True","Sort=True")</f>
        <v>13.535690834473323</v>
      </c>
    </row>
    <row r="4855" spans="16:21" x14ac:dyDescent="0.25">
      <c r="P4855" s="10">
        <v>41570</v>
      </c>
      <c r="Q4855">
        <v>31.534980000000001</v>
      </c>
      <c r="S4855" s="42">
        <f t="shared" ca="1" si="81"/>
        <v>50875</v>
      </c>
      <c r="T4855" s="43">
        <f ca="1">_xll.BInterpol('Base CDI'!$H$4:$H$28,'Base CDI'!$J$4:$J$29,S4855,"Cubic","Extrapolate=Linear","MultiX=Average","Skip=True","Sort=True")</f>
        <v>13.514279069767444</v>
      </c>
      <c r="U4855" s="43">
        <f ca="1">_xll.BInterpol('Base CDI'!$H$4:$H$28,'Base CDI'!$I$4:$I$29,S4855,"Cubic","Extrapolate=Linear","MultiX=Average","Skip=True","Sort=True")</f>
        <v>13.535697674418603</v>
      </c>
    </row>
    <row r="4856" spans="16:21" x14ac:dyDescent="0.25">
      <c r="P4856" s="10">
        <v>41571</v>
      </c>
      <c r="Q4856">
        <v>31.546130000000002</v>
      </c>
      <c r="S4856" s="42">
        <f t="shared" ca="1" si="81"/>
        <v>50876</v>
      </c>
      <c r="T4856" s="43">
        <f ca="1">_xll.BInterpol('Base CDI'!$H$4:$H$28,'Base CDI'!$J$4:$J$29,S4856,"Cubic","Extrapolate=Linear","MultiX=Average","Skip=True","Sort=True")</f>
        <v>13.514281805745556</v>
      </c>
      <c r="U4856" s="43">
        <f ca="1">_xll.BInterpol('Base CDI'!$H$4:$H$28,'Base CDI'!$I$4:$I$29,S4856,"Cubic","Extrapolate=Linear","MultiX=Average","Skip=True","Sort=True")</f>
        <v>13.535704514363884</v>
      </c>
    </row>
    <row r="4857" spans="16:21" x14ac:dyDescent="0.25">
      <c r="P4857" s="10">
        <v>41572</v>
      </c>
      <c r="Q4857">
        <v>31.557289999999998</v>
      </c>
      <c r="S4857" s="42">
        <f t="shared" ca="1" si="81"/>
        <v>50877</v>
      </c>
      <c r="T4857" s="43">
        <f ca="1">_xll.BInterpol('Base CDI'!$H$4:$H$28,'Base CDI'!$J$4:$J$29,S4857,"Cubic","Extrapolate=Linear","MultiX=Average","Skip=True","Sort=True")</f>
        <v>13.514284541723667</v>
      </c>
      <c r="U4857" s="43">
        <f ca="1">_xll.BInterpol('Base CDI'!$H$4:$H$28,'Base CDI'!$I$4:$I$29,S4857,"Cubic","Extrapolate=Linear","MultiX=Average","Skip=True","Sort=True")</f>
        <v>13.535711354309164</v>
      </c>
    </row>
    <row r="4858" spans="16:21" x14ac:dyDescent="0.25">
      <c r="P4858" s="10">
        <v>41575</v>
      </c>
      <c r="Q4858">
        <v>31.568449999999999</v>
      </c>
      <c r="S4858" s="42">
        <f t="shared" ca="1" si="81"/>
        <v>50878</v>
      </c>
      <c r="T4858" s="43">
        <f ca="1">_xll.BInterpol('Base CDI'!$H$4:$H$28,'Base CDI'!$J$4:$J$29,S4858,"Cubic","Extrapolate=Linear","MultiX=Average","Skip=True","Sort=True")</f>
        <v>13.514287277701779</v>
      </c>
      <c r="U4858" s="43">
        <f ca="1">_xll.BInterpol('Base CDI'!$H$4:$H$28,'Base CDI'!$I$4:$I$29,S4858,"Cubic","Extrapolate=Linear","MultiX=Average","Skip=True","Sort=True")</f>
        <v>13.535718194254445</v>
      </c>
    </row>
    <row r="4859" spans="16:21" x14ac:dyDescent="0.25">
      <c r="P4859" s="10">
        <v>41576</v>
      </c>
      <c r="Q4859">
        <v>31.579609999999999</v>
      </c>
      <c r="S4859" s="42">
        <f t="shared" ca="1" si="81"/>
        <v>50879</v>
      </c>
      <c r="T4859" s="43">
        <f ca="1">_xll.BInterpol('Base CDI'!$H$4:$H$28,'Base CDI'!$J$4:$J$29,S4859,"Cubic","Extrapolate=Linear","MultiX=Average","Skip=True","Sort=True")</f>
        <v>13.514290013679892</v>
      </c>
      <c r="U4859" s="43">
        <f ca="1">_xll.BInterpol('Base CDI'!$H$4:$H$28,'Base CDI'!$I$4:$I$29,S4859,"Cubic","Extrapolate=Linear","MultiX=Average","Skip=True","Sort=True")</f>
        <v>13.535725034199725</v>
      </c>
    </row>
    <row r="4860" spans="16:21" x14ac:dyDescent="0.25">
      <c r="P4860" s="10">
        <v>41577</v>
      </c>
      <c r="Q4860">
        <v>31.590779999999999</v>
      </c>
      <c r="S4860" s="42">
        <f t="shared" ca="1" si="81"/>
        <v>50880</v>
      </c>
      <c r="T4860" s="43">
        <f ca="1">_xll.BInterpol('Base CDI'!$H$4:$H$28,'Base CDI'!$J$4:$J$29,S4860,"Cubic","Extrapolate=Linear","MultiX=Average","Skip=True","Sort=True")</f>
        <v>13.514292749658004</v>
      </c>
      <c r="U4860" s="43">
        <f ca="1">_xll.BInterpol('Base CDI'!$H$4:$H$28,'Base CDI'!$I$4:$I$29,S4860,"Cubic","Extrapolate=Linear","MultiX=Average","Skip=True","Sort=True")</f>
        <v>13.535731874145005</v>
      </c>
    </row>
    <row r="4861" spans="16:21" x14ac:dyDescent="0.25">
      <c r="P4861" s="10">
        <v>41578</v>
      </c>
      <c r="Q4861">
        <v>31.601949999999999</v>
      </c>
      <c r="S4861" s="42">
        <f t="shared" ca="1" si="81"/>
        <v>50881</v>
      </c>
      <c r="T4861" s="43">
        <f ca="1">_xll.BInterpol('Base CDI'!$H$4:$H$28,'Base CDI'!$J$4:$J$29,S4861,"Cubic","Extrapolate=Linear","MultiX=Average","Skip=True","Sort=True")</f>
        <v>13.514295485636117</v>
      </c>
      <c r="U4861" s="43">
        <f ca="1">_xll.BInterpol('Base CDI'!$H$4:$H$28,'Base CDI'!$I$4:$I$29,S4861,"Cubic","Extrapolate=Linear","MultiX=Average","Skip=True","Sort=True")</f>
        <v>13.535738714090286</v>
      </c>
    </row>
    <row r="4862" spans="16:21" x14ac:dyDescent="0.25">
      <c r="P4862" s="10">
        <v>41579</v>
      </c>
      <c r="Q4862">
        <v>31.613130000000002</v>
      </c>
      <c r="S4862" s="42">
        <f t="shared" ca="1" si="81"/>
        <v>50882</v>
      </c>
      <c r="T4862" s="43">
        <f ca="1">_xll.BInterpol('Base CDI'!$H$4:$H$28,'Base CDI'!$J$4:$J$29,S4862,"Cubic","Extrapolate=Linear","MultiX=Average","Skip=True","Sort=True")</f>
        <v>13.514298221614228</v>
      </c>
      <c r="U4862" s="43">
        <f ca="1">_xll.BInterpol('Base CDI'!$H$4:$H$28,'Base CDI'!$I$4:$I$29,S4862,"Cubic","Extrapolate=Linear","MultiX=Average","Skip=True","Sort=True")</f>
        <v>13.535745554035566</v>
      </c>
    </row>
    <row r="4863" spans="16:21" x14ac:dyDescent="0.25">
      <c r="P4863" s="10">
        <v>41582</v>
      </c>
      <c r="Q4863">
        <v>31.624310000000001</v>
      </c>
      <c r="S4863" s="42">
        <f t="shared" ca="1" si="81"/>
        <v>50883</v>
      </c>
      <c r="T4863" s="43">
        <f ca="1">_xll.BInterpol('Base CDI'!$H$4:$H$28,'Base CDI'!$J$4:$J$29,S4863,"Cubic","Extrapolate=Linear","MultiX=Average","Skip=True","Sort=True")</f>
        <v>13.51430095759234</v>
      </c>
      <c r="U4863" s="43">
        <f ca="1">_xll.BInterpol('Base CDI'!$H$4:$H$28,'Base CDI'!$I$4:$I$29,S4863,"Cubic","Extrapolate=Linear","MultiX=Average","Skip=True","Sort=True")</f>
        <v>13.535752393980847</v>
      </c>
    </row>
    <row r="4864" spans="16:21" x14ac:dyDescent="0.25">
      <c r="P4864" s="10">
        <v>41583</v>
      </c>
      <c r="Q4864">
        <v>31.635449999999999</v>
      </c>
      <c r="S4864" s="42">
        <f t="shared" ca="1" si="81"/>
        <v>50884</v>
      </c>
      <c r="T4864" s="43">
        <f ca="1">_xll.BInterpol('Base CDI'!$H$4:$H$28,'Base CDI'!$J$4:$J$29,S4864,"Cubic","Extrapolate=Linear","MultiX=Average","Skip=True","Sort=True")</f>
        <v>13.514303693570453</v>
      </c>
      <c r="U4864" s="43">
        <f ca="1">_xll.BInterpol('Base CDI'!$H$4:$H$28,'Base CDI'!$I$4:$I$29,S4864,"Cubic","Extrapolate=Linear","MultiX=Average","Skip=True","Sort=True")</f>
        <v>13.535759233926127</v>
      </c>
    </row>
    <row r="4865" spans="16:21" x14ac:dyDescent="0.25">
      <c r="P4865" s="10">
        <v>41584</v>
      </c>
      <c r="Q4865">
        <v>31.64659</v>
      </c>
      <c r="S4865" s="42">
        <f t="shared" ca="1" si="81"/>
        <v>50885</v>
      </c>
      <c r="T4865" s="43">
        <f ca="1">_xll.BInterpol('Base CDI'!$H$4:$H$28,'Base CDI'!$J$4:$J$29,S4865,"Cubic","Extrapolate=Linear","MultiX=Average","Skip=True","Sort=True")</f>
        <v>13.514306429548565</v>
      </c>
      <c r="U4865" s="43">
        <f ca="1">_xll.BInterpol('Base CDI'!$H$4:$H$28,'Base CDI'!$I$4:$I$29,S4865,"Cubic","Extrapolate=Linear","MultiX=Average","Skip=True","Sort=True")</f>
        <v>13.535766073871407</v>
      </c>
    </row>
    <row r="4866" spans="16:21" x14ac:dyDescent="0.25">
      <c r="P4866" s="10">
        <v>41585</v>
      </c>
      <c r="Q4866">
        <v>31.65774</v>
      </c>
      <c r="S4866" s="42">
        <f t="shared" ca="1" si="81"/>
        <v>50886</v>
      </c>
      <c r="T4866" s="43">
        <f ca="1">_xll.BInterpol('Base CDI'!$H$4:$H$28,'Base CDI'!$J$4:$J$29,S4866,"Cubic","Extrapolate=Linear","MultiX=Average","Skip=True","Sort=True")</f>
        <v>13.514309165526678</v>
      </c>
      <c r="U4866" s="43">
        <f ca="1">_xll.BInterpol('Base CDI'!$H$4:$H$28,'Base CDI'!$I$4:$I$29,S4866,"Cubic","Extrapolate=Linear","MultiX=Average","Skip=True","Sort=True")</f>
        <v>13.535772913816688</v>
      </c>
    </row>
    <row r="4867" spans="16:21" x14ac:dyDescent="0.25">
      <c r="P4867" s="10">
        <v>41586</v>
      </c>
      <c r="Q4867">
        <v>31.668890000000001</v>
      </c>
      <c r="S4867" s="42">
        <f t="shared" ca="1" si="81"/>
        <v>50887</v>
      </c>
      <c r="T4867" s="43">
        <f ca="1">_xll.BInterpol('Base CDI'!$H$4:$H$28,'Base CDI'!$J$4:$J$29,S4867,"Cubic","Extrapolate=Linear","MultiX=Average","Skip=True","Sort=True")</f>
        <v>13.514311901504788</v>
      </c>
      <c r="U4867" s="43">
        <f ca="1">_xll.BInterpol('Base CDI'!$H$4:$H$28,'Base CDI'!$I$4:$I$29,S4867,"Cubic","Extrapolate=Linear","MultiX=Average","Skip=True","Sort=True")</f>
        <v>13.535779753761968</v>
      </c>
    </row>
    <row r="4868" spans="16:21" x14ac:dyDescent="0.25">
      <c r="P4868" s="10">
        <v>41589</v>
      </c>
      <c r="Q4868">
        <v>31.680040000000002</v>
      </c>
      <c r="S4868" s="42">
        <f t="shared" ca="1" si="81"/>
        <v>50888</v>
      </c>
      <c r="T4868" s="43">
        <f ca="1">_xll.BInterpol('Base CDI'!$H$4:$H$28,'Base CDI'!$J$4:$J$29,S4868,"Cubic","Extrapolate=Linear","MultiX=Average","Skip=True","Sort=True")</f>
        <v>13.514314637482901</v>
      </c>
      <c r="U4868" s="43">
        <f ca="1">_xll.BInterpol('Base CDI'!$H$4:$H$28,'Base CDI'!$I$4:$I$29,S4868,"Cubic","Extrapolate=Linear","MultiX=Average","Skip=True","Sort=True")</f>
        <v>13.535786593707249</v>
      </c>
    </row>
    <row r="4869" spans="16:21" x14ac:dyDescent="0.25">
      <c r="P4869" s="10">
        <v>41590</v>
      </c>
      <c r="Q4869">
        <v>31.691199999999998</v>
      </c>
      <c r="S4869" s="42">
        <f t="shared" ca="1" si="81"/>
        <v>50889</v>
      </c>
      <c r="T4869" s="43">
        <f ca="1">_xll.BInterpol('Base CDI'!$H$4:$H$28,'Base CDI'!$J$4:$J$29,S4869,"Cubic","Extrapolate=Linear","MultiX=Average","Skip=True","Sort=True")</f>
        <v>13.514317373461013</v>
      </c>
      <c r="U4869" s="43">
        <f ca="1">_xll.BInterpol('Base CDI'!$H$4:$H$28,'Base CDI'!$I$4:$I$29,S4869,"Cubic","Extrapolate=Linear","MultiX=Average","Skip=True","Sort=True")</f>
        <v>13.535793433652529</v>
      </c>
    </row>
    <row r="4870" spans="16:21" x14ac:dyDescent="0.25">
      <c r="P4870" s="10">
        <v>41591</v>
      </c>
      <c r="Q4870">
        <v>31.702359999999999</v>
      </c>
      <c r="S4870" s="42">
        <f t="shared" ca="1" si="81"/>
        <v>50890</v>
      </c>
      <c r="T4870" s="43">
        <f ca="1">_xll.BInterpol('Base CDI'!$H$4:$H$28,'Base CDI'!$J$4:$J$29,S4870,"Cubic","Extrapolate=Linear","MultiX=Average","Skip=True","Sort=True")</f>
        <v>13.514320109439126</v>
      </c>
      <c r="U4870" s="43">
        <f ca="1">_xll.BInterpol('Base CDI'!$H$4:$H$28,'Base CDI'!$I$4:$I$29,S4870,"Cubic","Extrapolate=Linear","MultiX=Average","Skip=True","Sort=True")</f>
        <v>13.535800273597809</v>
      </c>
    </row>
    <row r="4871" spans="16:21" x14ac:dyDescent="0.25">
      <c r="P4871" s="10">
        <v>41592</v>
      </c>
      <c r="Q4871">
        <v>31.713529999999999</v>
      </c>
      <c r="S4871" s="42">
        <f t="shared" ca="1" si="81"/>
        <v>50891</v>
      </c>
      <c r="T4871" s="43">
        <f ca="1">_xll.BInterpol('Base CDI'!$H$4:$H$28,'Base CDI'!$J$4:$J$29,S4871,"Cubic","Extrapolate=Linear","MultiX=Average","Skip=True","Sort=True")</f>
        <v>13.514322845417238</v>
      </c>
      <c r="U4871" s="43">
        <f ca="1">_xll.BInterpol('Base CDI'!$H$4:$H$28,'Base CDI'!$I$4:$I$29,S4871,"Cubic","Extrapolate=Linear","MultiX=Average","Skip=True","Sort=True")</f>
        <v>13.53580711354309</v>
      </c>
    </row>
    <row r="4872" spans="16:21" x14ac:dyDescent="0.25">
      <c r="P4872" s="10">
        <v>41596</v>
      </c>
      <c r="Q4872">
        <v>31.724699999999999</v>
      </c>
      <c r="S4872" s="42">
        <f t="shared" ca="1" si="81"/>
        <v>50892</v>
      </c>
      <c r="T4872" s="43">
        <f ca="1">_xll.BInterpol('Base CDI'!$H$4:$H$28,'Base CDI'!$J$4:$J$29,S4872,"Cubic","Extrapolate=Linear","MultiX=Average","Skip=True","Sort=True")</f>
        <v>13.514325581395351</v>
      </c>
      <c r="U4872" s="43">
        <f ca="1">_xll.BInterpol('Base CDI'!$H$4:$H$28,'Base CDI'!$I$4:$I$29,S4872,"Cubic","Extrapolate=Linear","MultiX=Average","Skip=True","Sort=True")</f>
        <v>13.53581395348837</v>
      </c>
    </row>
    <row r="4873" spans="16:21" x14ac:dyDescent="0.25">
      <c r="P4873" s="10">
        <v>41597</v>
      </c>
      <c r="Q4873">
        <v>31.735869999999998</v>
      </c>
      <c r="S4873" s="42">
        <f t="shared" ca="1" si="81"/>
        <v>50893</v>
      </c>
      <c r="T4873" s="43">
        <f ca="1">_xll.BInterpol('Base CDI'!$H$4:$H$28,'Base CDI'!$J$4:$J$29,S4873,"Cubic","Extrapolate=Linear","MultiX=Average","Skip=True","Sort=True")</f>
        <v>13.514328317373462</v>
      </c>
      <c r="U4873" s="43">
        <f ca="1">_xll.BInterpol('Base CDI'!$H$4:$H$28,'Base CDI'!$I$4:$I$29,S4873,"Cubic","Extrapolate=Linear","MultiX=Average","Skip=True","Sort=True")</f>
        <v>13.535820793433651</v>
      </c>
    </row>
    <row r="4874" spans="16:21" x14ac:dyDescent="0.25">
      <c r="P4874" s="10">
        <v>41598</v>
      </c>
      <c r="Q4874">
        <v>31.747050000000002</v>
      </c>
      <c r="S4874" s="42">
        <f t="shared" ca="1" si="81"/>
        <v>50894</v>
      </c>
      <c r="T4874" s="43">
        <f ca="1">_xll.BInterpol('Base CDI'!$H$4:$H$28,'Base CDI'!$J$4:$J$29,S4874,"Cubic","Extrapolate=Linear","MultiX=Average","Skip=True","Sort=True")</f>
        <v>13.514331053351574</v>
      </c>
      <c r="U4874" s="43">
        <f ca="1">_xll.BInterpol('Base CDI'!$H$4:$H$28,'Base CDI'!$I$4:$I$29,S4874,"Cubic","Extrapolate=Linear","MultiX=Average","Skip=True","Sort=True")</f>
        <v>13.535827633378931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2">S4874+1</f>
        <v>50895</v>
      </c>
      <c r="T4875" s="43">
        <f ca="1">_xll.BInterpol('Base CDI'!$H$4:$H$28,'Base CDI'!$J$4:$J$29,S4875,"Cubic","Extrapolate=Linear","MultiX=Average","Skip=True","Sort=True")</f>
        <v>13.514333789329687</v>
      </c>
      <c r="U4875" s="43">
        <f ca="1">_xll.BInterpol('Base CDI'!$H$4:$H$28,'Base CDI'!$I$4:$I$29,S4875,"Cubic","Extrapolate=Linear","MultiX=Average","Skip=True","Sort=True")</f>
        <v>13.535834473324211</v>
      </c>
    </row>
    <row r="4876" spans="16:21" x14ac:dyDescent="0.25">
      <c r="P4876" s="10">
        <v>41600</v>
      </c>
      <c r="Q4876">
        <v>31.76942</v>
      </c>
      <c r="S4876" s="42">
        <f t="shared" ca="1" si="82"/>
        <v>50896</v>
      </c>
      <c r="T4876" s="43">
        <f ca="1">_xll.BInterpol('Base CDI'!$H$4:$H$28,'Base CDI'!$J$4:$J$29,S4876,"Cubic","Extrapolate=Linear","MultiX=Average","Skip=True","Sort=True")</f>
        <v>13.514336525307799</v>
      </c>
      <c r="U4876" s="43">
        <f ca="1">_xll.BInterpol('Base CDI'!$H$4:$H$28,'Base CDI'!$I$4:$I$29,S4876,"Cubic","Extrapolate=Linear","MultiX=Average","Skip=True","Sort=True")</f>
        <v>13.535841313269492</v>
      </c>
    </row>
    <row r="4877" spans="16:21" x14ac:dyDescent="0.25">
      <c r="P4877" s="10">
        <v>41603</v>
      </c>
      <c r="Q4877">
        <v>31.780609999999999</v>
      </c>
      <c r="S4877" s="42">
        <f t="shared" ca="1" si="82"/>
        <v>50897</v>
      </c>
      <c r="T4877" s="43">
        <f ca="1">_xll.BInterpol('Base CDI'!$H$4:$H$28,'Base CDI'!$J$4:$J$29,S4877,"Cubic","Extrapolate=Linear","MultiX=Average","Skip=True","Sort=True")</f>
        <v>13.514339261285912</v>
      </c>
      <c r="U4877" s="43">
        <f ca="1">_xll.BInterpol('Base CDI'!$H$4:$H$28,'Base CDI'!$I$4:$I$29,S4877,"Cubic","Extrapolate=Linear","MultiX=Average","Skip=True","Sort=True")</f>
        <v>13.535848153214772</v>
      </c>
    </row>
    <row r="4878" spans="16:21" x14ac:dyDescent="0.25">
      <c r="P4878" s="10">
        <v>41604</v>
      </c>
      <c r="Q4878">
        <v>31.791799999999999</v>
      </c>
      <c r="S4878" s="42">
        <f t="shared" ca="1" si="82"/>
        <v>50898</v>
      </c>
      <c r="T4878" s="43">
        <f ca="1">_xll.BInterpol('Base CDI'!$H$4:$H$28,'Base CDI'!$J$4:$J$29,S4878,"Cubic","Extrapolate=Linear","MultiX=Average","Skip=True","Sort=True")</f>
        <v>13.514341997264022</v>
      </c>
      <c r="U4878" s="43">
        <f ca="1">_xll.BInterpol('Base CDI'!$H$4:$H$28,'Base CDI'!$I$4:$I$29,S4878,"Cubic","Extrapolate=Linear","MultiX=Average","Skip=True","Sort=True")</f>
        <v>13.535854993160052</v>
      </c>
    </row>
    <row r="4879" spans="16:21" x14ac:dyDescent="0.25">
      <c r="P4879" s="10">
        <v>41605</v>
      </c>
      <c r="Q4879">
        <v>31.803000000000001</v>
      </c>
      <c r="S4879" s="42">
        <f t="shared" ca="1" si="82"/>
        <v>50899</v>
      </c>
      <c r="T4879" s="43">
        <f ca="1">_xll.BInterpol('Base CDI'!$H$4:$H$28,'Base CDI'!$J$4:$J$29,S4879,"Cubic","Extrapolate=Linear","MultiX=Average","Skip=True","Sort=True")</f>
        <v>13.514344733242135</v>
      </c>
      <c r="U4879" s="43">
        <f ca="1">_xll.BInterpol('Base CDI'!$H$4:$H$28,'Base CDI'!$I$4:$I$29,S4879,"Cubic","Extrapolate=Linear","MultiX=Average","Skip=True","Sort=True")</f>
        <v>13.535861833105333</v>
      </c>
    </row>
    <row r="4880" spans="16:21" x14ac:dyDescent="0.25">
      <c r="P4880" s="10">
        <v>41606</v>
      </c>
      <c r="Q4880">
        <v>31.8142</v>
      </c>
      <c r="S4880" s="42">
        <f t="shared" ca="1" si="82"/>
        <v>50900</v>
      </c>
      <c r="T4880" s="43">
        <f ca="1">_xll.BInterpol('Base CDI'!$H$4:$H$28,'Base CDI'!$J$4:$J$29,S4880,"Cubic","Extrapolate=Linear","MultiX=Average","Skip=True","Sort=True")</f>
        <v>13.514347469220247</v>
      </c>
      <c r="U4880" s="43">
        <f ca="1">_xll.BInterpol('Base CDI'!$H$4:$H$28,'Base CDI'!$I$4:$I$29,S4880,"Cubic","Extrapolate=Linear","MultiX=Average","Skip=True","Sort=True")</f>
        <v>13.535868673050613</v>
      </c>
    </row>
    <row r="4881" spans="16:21" x14ac:dyDescent="0.25">
      <c r="P4881" s="10">
        <v>41607</v>
      </c>
      <c r="Q4881">
        <v>31.825970000000002</v>
      </c>
      <c r="S4881" s="42">
        <f t="shared" ca="1" si="82"/>
        <v>50901</v>
      </c>
      <c r="T4881" s="43">
        <f ca="1">_xll.BInterpol('Base CDI'!$H$4:$H$28,'Base CDI'!$J$4:$J$29,S4881,"Cubic","Extrapolate=Linear","MultiX=Average","Skip=True","Sort=True")</f>
        <v>13.51435020519836</v>
      </c>
      <c r="U4881" s="43">
        <f ca="1">_xll.BInterpol('Base CDI'!$H$4:$H$28,'Base CDI'!$I$4:$I$29,S4881,"Cubic","Extrapolate=Linear","MultiX=Average","Skip=True","Sort=True")</f>
        <v>13.535875512995894</v>
      </c>
    </row>
    <row r="4882" spans="16:21" x14ac:dyDescent="0.25">
      <c r="P4882" s="10">
        <v>41610</v>
      </c>
      <c r="Q4882">
        <v>31.83775</v>
      </c>
      <c r="S4882" s="42">
        <f t="shared" ca="1" si="82"/>
        <v>50902</v>
      </c>
      <c r="T4882" s="43">
        <f ca="1">_xll.BInterpol('Base CDI'!$H$4:$H$28,'Base CDI'!$J$4:$J$29,S4882,"Cubic","Extrapolate=Linear","MultiX=Average","Skip=True","Sort=True")</f>
        <v>13.514352941176472</v>
      </c>
      <c r="U4882" s="43">
        <f ca="1">_xll.BInterpol('Base CDI'!$H$4:$H$28,'Base CDI'!$I$4:$I$29,S4882,"Cubic","Extrapolate=Linear","MultiX=Average","Skip=True","Sort=True")</f>
        <v>13.535882352941174</v>
      </c>
    </row>
    <row r="4883" spans="16:21" x14ac:dyDescent="0.25">
      <c r="P4883" s="10">
        <v>41611</v>
      </c>
      <c r="Q4883">
        <v>31.849530000000001</v>
      </c>
      <c r="S4883" s="42">
        <f t="shared" ca="1" si="82"/>
        <v>50903</v>
      </c>
      <c r="T4883" s="43">
        <f ca="1">_xll.BInterpol('Base CDI'!$H$4:$H$28,'Base CDI'!$J$4:$J$29,S4883,"Cubic","Extrapolate=Linear","MultiX=Average","Skip=True","Sort=True")</f>
        <v>13.514355677154583</v>
      </c>
      <c r="U4883" s="43">
        <f ca="1">_xll.BInterpol('Base CDI'!$H$4:$H$28,'Base CDI'!$I$4:$I$29,S4883,"Cubic","Extrapolate=Linear","MultiX=Average","Skip=True","Sort=True")</f>
        <v>13.535889192886454</v>
      </c>
    </row>
    <row r="4884" spans="16:21" x14ac:dyDescent="0.25">
      <c r="P4884" s="10">
        <v>41612</v>
      </c>
      <c r="Q4884">
        <v>31.86131</v>
      </c>
      <c r="S4884" s="42">
        <f t="shared" ca="1" si="82"/>
        <v>50904</v>
      </c>
      <c r="T4884" s="43">
        <f ca="1">_xll.BInterpol('Base CDI'!$H$4:$H$28,'Base CDI'!$J$4:$J$29,S4884,"Cubic","Extrapolate=Linear","MultiX=Average","Skip=True","Sort=True")</f>
        <v>13.514358413132696</v>
      </c>
      <c r="U4884" s="43">
        <f ca="1">_xll.BInterpol('Base CDI'!$H$4:$H$28,'Base CDI'!$I$4:$I$29,S4884,"Cubic","Extrapolate=Linear","MultiX=Average","Skip=True","Sort=True")</f>
        <v>13.535896032831735</v>
      </c>
    </row>
    <row r="4885" spans="16:21" x14ac:dyDescent="0.25">
      <c r="P4885" s="10">
        <v>41613</v>
      </c>
      <c r="Q4885">
        <v>31.873100000000001</v>
      </c>
      <c r="S4885" s="42">
        <f t="shared" ca="1" si="82"/>
        <v>50905</v>
      </c>
      <c r="T4885" s="43">
        <f ca="1">_xll.BInterpol('Base CDI'!$H$4:$H$28,'Base CDI'!$J$4:$J$29,S4885,"Cubic","Extrapolate=Linear","MultiX=Average","Skip=True","Sort=True")</f>
        <v>13.514361149110808</v>
      </c>
      <c r="U4885" s="43">
        <f ca="1">_xll.BInterpol('Base CDI'!$H$4:$H$28,'Base CDI'!$I$4:$I$29,S4885,"Cubic","Extrapolate=Linear","MultiX=Average","Skip=True","Sort=True")</f>
        <v>13.535902872777015</v>
      </c>
    </row>
    <row r="4886" spans="16:21" x14ac:dyDescent="0.25">
      <c r="P4886" s="10">
        <v>41614</v>
      </c>
      <c r="Q4886">
        <v>31.884889999999999</v>
      </c>
      <c r="S4886" s="42">
        <f t="shared" ca="1" si="82"/>
        <v>50906</v>
      </c>
      <c r="T4886" s="43">
        <f ca="1">_xll.BInterpol('Base CDI'!$H$4:$H$28,'Base CDI'!$J$4:$J$29,S4886,"Cubic","Extrapolate=Linear","MultiX=Average","Skip=True","Sort=True")</f>
        <v>13.514363885088921</v>
      </c>
      <c r="U4886" s="43">
        <f ca="1">_xll.BInterpol('Base CDI'!$H$4:$H$28,'Base CDI'!$I$4:$I$29,S4886,"Cubic","Extrapolate=Linear","MultiX=Average","Skip=True","Sort=True")</f>
        <v>13.535909712722296</v>
      </c>
    </row>
    <row r="4887" spans="16:21" x14ac:dyDescent="0.25">
      <c r="P4887" s="10">
        <v>41617</v>
      </c>
      <c r="Q4887">
        <v>31.89668</v>
      </c>
      <c r="S4887" s="42">
        <f t="shared" ca="1" si="82"/>
        <v>50907</v>
      </c>
      <c r="T4887" s="43">
        <f ca="1">_xll.BInterpol('Base CDI'!$H$4:$H$28,'Base CDI'!$J$4:$J$29,S4887,"Cubic","Extrapolate=Linear","MultiX=Average","Skip=True","Sort=True")</f>
        <v>13.514366621067033</v>
      </c>
      <c r="U4887" s="43">
        <f ca="1">_xll.BInterpol('Base CDI'!$H$4:$H$28,'Base CDI'!$I$4:$I$29,S4887,"Cubic","Extrapolate=Linear","MultiX=Average","Skip=True","Sort=True")</f>
        <v>13.535916552667576</v>
      </c>
    </row>
    <row r="4888" spans="16:21" x14ac:dyDescent="0.25">
      <c r="P4888" s="10">
        <v>41618</v>
      </c>
      <c r="Q4888">
        <v>31.908570000000001</v>
      </c>
      <c r="S4888" s="42">
        <f t="shared" ca="1" si="82"/>
        <v>50908</v>
      </c>
      <c r="T4888" s="43">
        <f ca="1">_xll.BInterpol('Base CDI'!$H$4:$H$28,'Base CDI'!$J$4:$J$29,S4888,"Cubic","Extrapolate=Linear","MultiX=Average","Skip=True","Sort=True")</f>
        <v>13.514369357045146</v>
      </c>
      <c r="U4888" s="43">
        <f ca="1">_xll.BInterpol('Base CDI'!$H$4:$H$28,'Base CDI'!$I$4:$I$29,S4888,"Cubic","Extrapolate=Linear","MultiX=Average","Skip=True","Sort=True")</f>
        <v>13.535923392612858</v>
      </c>
    </row>
    <row r="4889" spans="16:21" x14ac:dyDescent="0.25">
      <c r="P4889" s="10">
        <v>41619</v>
      </c>
      <c r="Q4889">
        <v>31.920380000000002</v>
      </c>
      <c r="S4889" s="42">
        <f t="shared" ca="1" si="82"/>
        <v>50909</v>
      </c>
      <c r="T4889" s="43">
        <f ca="1">_xll.BInterpol('Base CDI'!$H$4:$H$28,'Base CDI'!$J$4:$J$29,S4889,"Cubic","Extrapolate=Linear","MultiX=Average","Skip=True","Sort=True")</f>
        <v>13.514372093023256</v>
      </c>
      <c r="U4889" s="43">
        <f ca="1">_xll.BInterpol('Base CDI'!$H$4:$H$28,'Base CDI'!$I$4:$I$29,S4889,"Cubic","Extrapolate=Linear","MultiX=Average","Skip=True","Sort=True")</f>
        <v>13.535930232558139</v>
      </c>
    </row>
    <row r="4890" spans="16:21" x14ac:dyDescent="0.25">
      <c r="P4890" s="10">
        <v>41620</v>
      </c>
      <c r="Q4890">
        <v>31.932189999999999</v>
      </c>
      <c r="S4890" s="42">
        <f t="shared" ca="1" si="82"/>
        <v>50910</v>
      </c>
      <c r="T4890" s="43">
        <f ca="1">_xll.BInterpol('Base CDI'!$H$4:$H$28,'Base CDI'!$J$4:$J$29,S4890,"Cubic","Extrapolate=Linear","MultiX=Average","Skip=True","Sort=True")</f>
        <v>13.514374829001369</v>
      </c>
      <c r="U4890" s="43">
        <f ca="1">_xll.BInterpol('Base CDI'!$H$4:$H$28,'Base CDI'!$I$4:$I$29,S4890,"Cubic","Extrapolate=Linear","MultiX=Average","Skip=True","Sort=True")</f>
        <v>13.535937072503419</v>
      </c>
    </row>
    <row r="4891" spans="16:21" x14ac:dyDescent="0.25">
      <c r="P4891" s="10">
        <v>41621</v>
      </c>
      <c r="Q4891">
        <v>31.943999999999999</v>
      </c>
      <c r="S4891" s="42">
        <f t="shared" ca="1" si="82"/>
        <v>50911</v>
      </c>
      <c r="T4891" s="43">
        <f ca="1">_xll.BInterpol('Base CDI'!$H$4:$H$28,'Base CDI'!$J$4:$J$29,S4891,"Cubic","Extrapolate=Linear","MultiX=Average","Skip=True","Sort=True")</f>
        <v>13.514377564979482</v>
      </c>
      <c r="U4891" s="43">
        <f ca="1">_xll.BInterpol('Base CDI'!$H$4:$H$28,'Base CDI'!$I$4:$I$29,S4891,"Cubic","Extrapolate=Linear","MultiX=Average","Skip=True","Sort=True")</f>
        <v>13.535943912448699</v>
      </c>
    </row>
    <row r="4892" spans="16:21" x14ac:dyDescent="0.25">
      <c r="P4892" s="10">
        <v>41624</v>
      </c>
      <c r="Q4892">
        <v>31.955819999999999</v>
      </c>
      <c r="S4892" s="42">
        <f t="shared" ca="1" si="82"/>
        <v>50912</v>
      </c>
      <c r="T4892" s="43">
        <f ca="1">_xll.BInterpol('Base CDI'!$H$4:$H$28,'Base CDI'!$J$4:$J$29,S4892,"Cubic","Extrapolate=Linear","MultiX=Average","Skip=True","Sort=True")</f>
        <v>13.514380300957594</v>
      </c>
      <c r="U4892" s="43">
        <f ca="1">_xll.BInterpol('Base CDI'!$H$4:$H$28,'Base CDI'!$I$4:$I$29,S4892,"Cubic","Extrapolate=Linear","MultiX=Average","Skip=True","Sort=True")</f>
        <v>13.53595075239398</v>
      </c>
    </row>
    <row r="4893" spans="16:21" x14ac:dyDescent="0.25">
      <c r="P4893" s="10">
        <v>41625</v>
      </c>
      <c r="Q4893">
        <v>31.96773</v>
      </c>
      <c r="S4893" s="42">
        <f t="shared" ca="1" si="82"/>
        <v>50913</v>
      </c>
      <c r="T4893" s="43">
        <f ca="1">_xll.BInterpol('Base CDI'!$H$4:$H$28,'Base CDI'!$J$4:$J$29,S4893,"Cubic","Extrapolate=Linear","MultiX=Average","Skip=True","Sort=True")</f>
        <v>13.514383036935707</v>
      </c>
      <c r="U4893" s="43">
        <f ca="1">_xll.BInterpol('Base CDI'!$H$4:$H$28,'Base CDI'!$I$4:$I$29,S4893,"Cubic","Extrapolate=Linear","MultiX=Average","Skip=True","Sort=True")</f>
        <v>13.53595759233926</v>
      </c>
    </row>
    <row r="4894" spans="16:21" x14ac:dyDescent="0.25">
      <c r="P4894" s="10">
        <v>41626</v>
      </c>
      <c r="Q4894">
        <v>31.979559999999999</v>
      </c>
      <c r="S4894" s="42">
        <f t="shared" ca="1" si="82"/>
        <v>50914</v>
      </c>
      <c r="T4894" s="43">
        <f ca="1">_xll.BInterpol('Base CDI'!$H$4:$H$28,'Base CDI'!$J$4:$J$29,S4894,"Cubic","Extrapolate=Linear","MultiX=Average","Skip=True","Sort=True")</f>
        <v>13.514385772913817</v>
      </c>
      <c r="U4894" s="43">
        <f ca="1">_xll.BInterpol('Base CDI'!$H$4:$H$28,'Base CDI'!$I$4:$I$29,S4894,"Cubic","Extrapolate=Linear","MultiX=Average","Skip=True","Sort=True")</f>
        <v>13.53596443228454</v>
      </c>
    </row>
    <row r="4895" spans="16:21" x14ac:dyDescent="0.25">
      <c r="P4895" s="10">
        <v>41627</v>
      </c>
      <c r="Q4895">
        <v>31.991389999999999</v>
      </c>
      <c r="S4895" s="42">
        <f t="shared" ca="1" si="82"/>
        <v>50915</v>
      </c>
      <c r="T4895" s="43">
        <f ca="1">_xll.BInterpol('Base CDI'!$H$4:$H$28,'Base CDI'!$J$4:$J$29,S4895,"Cubic","Extrapolate=Linear","MultiX=Average","Skip=True","Sort=True")</f>
        <v>13.51438850889193</v>
      </c>
      <c r="U4895" s="43">
        <f ca="1">_xll.BInterpol('Base CDI'!$H$4:$H$28,'Base CDI'!$I$4:$I$29,S4895,"Cubic","Extrapolate=Linear","MultiX=Average","Skip=True","Sort=True")</f>
        <v>13.535971272229821</v>
      </c>
    </row>
    <row r="4896" spans="16:21" x14ac:dyDescent="0.25">
      <c r="P4896" s="10">
        <v>41628</v>
      </c>
      <c r="Q4896">
        <v>32.003230000000002</v>
      </c>
      <c r="S4896" s="42">
        <f t="shared" ca="1" si="82"/>
        <v>50916</v>
      </c>
      <c r="T4896" s="43">
        <f ca="1">_xll.BInterpol('Base CDI'!$H$4:$H$28,'Base CDI'!$J$4:$J$29,S4896,"Cubic","Extrapolate=Linear","MultiX=Average","Skip=True","Sort=True")</f>
        <v>13.514391244870042</v>
      </c>
      <c r="U4896" s="43">
        <f ca="1">_xll.BInterpol('Base CDI'!$H$4:$H$28,'Base CDI'!$I$4:$I$29,S4896,"Cubic","Extrapolate=Linear","MultiX=Average","Skip=True","Sort=True")</f>
        <v>13.535978112175101</v>
      </c>
    </row>
    <row r="4897" spans="16:21" x14ac:dyDescent="0.25">
      <c r="P4897" s="10">
        <v>41631</v>
      </c>
      <c r="Q4897">
        <v>32.015070000000001</v>
      </c>
      <c r="S4897" s="42">
        <f t="shared" ca="1" si="82"/>
        <v>50917</v>
      </c>
      <c r="T4897" s="43">
        <f ca="1">_xll.BInterpol('Base CDI'!$H$4:$H$28,'Base CDI'!$J$4:$J$29,S4897,"Cubic","Extrapolate=Linear","MultiX=Average","Skip=True","Sort=True")</f>
        <v>13.514393980848155</v>
      </c>
      <c r="U4897" s="43">
        <f ca="1">_xll.BInterpol('Base CDI'!$H$4:$H$28,'Base CDI'!$I$4:$I$29,S4897,"Cubic","Extrapolate=Linear","MultiX=Average","Skip=True","Sort=True")</f>
        <v>13.535984952120382</v>
      </c>
    </row>
    <row r="4898" spans="16:21" x14ac:dyDescent="0.25">
      <c r="P4898" s="10">
        <v>41632</v>
      </c>
      <c r="Q4898">
        <v>32.026919999999997</v>
      </c>
      <c r="S4898" s="42">
        <f t="shared" ca="1" si="82"/>
        <v>50918</v>
      </c>
      <c r="T4898" s="43">
        <f ca="1">_xll.BInterpol('Base CDI'!$H$4:$H$28,'Base CDI'!$J$4:$J$29,S4898,"Cubic","Extrapolate=Linear","MultiX=Average","Skip=True","Sort=True")</f>
        <v>13.514396716826267</v>
      </c>
      <c r="U4898" s="43">
        <f ca="1">_xll.BInterpol('Base CDI'!$H$4:$H$28,'Base CDI'!$I$4:$I$29,S4898,"Cubic","Extrapolate=Linear","MultiX=Average","Skip=True","Sort=True")</f>
        <v>13.535991792065662</v>
      </c>
    </row>
    <row r="4899" spans="16:21" x14ac:dyDescent="0.25">
      <c r="P4899" s="10">
        <v>41634</v>
      </c>
      <c r="Q4899">
        <v>32.038760000000003</v>
      </c>
      <c r="S4899" s="42">
        <f t="shared" ca="1" si="82"/>
        <v>50919</v>
      </c>
      <c r="T4899" s="43">
        <f ca="1">_xll.BInterpol('Base CDI'!$H$4:$H$28,'Base CDI'!$J$4:$J$29,S4899,"Cubic","Extrapolate=Linear","MultiX=Average","Skip=True","Sort=True")</f>
        <v>13.514399452804378</v>
      </c>
      <c r="U4899" s="43">
        <f ca="1">_xll.BInterpol('Base CDI'!$H$4:$H$28,'Base CDI'!$I$4:$I$29,S4899,"Cubic","Extrapolate=Linear","MultiX=Average","Skip=True","Sort=True")</f>
        <v>13.535998632010942</v>
      </c>
    </row>
    <row r="4900" spans="16:21" x14ac:dyDescent="0.25">
      <c r="P4900" s="10">
        <v>41635</v>
      </c>
      <c r="Q4900">
        <v>32.050620000000002</v>
      </c>
      <c r="S4900" s="42">
        <f t="shared" ca="1" si="82"/>
        <v>50920</v>
      </c>
      <c r="T4900" s="43">
        <f ca="1">_xll.BInterpol('Base CDI'!$H$4:$H$28,'Base CDI'!$J$4:$J$29,S4900,"Cubic","Extrapolate=Linear","MultiX=Average","Skip=True","Sort=True")</f>
        <v>13.514402188782491</v>
      </c>
      <c r="U4900" s="43">
        <f ca="1">_xll.BInterpol('Base CDI'!$H$4:$H$28,'Base CDI'!$I$4:$I$29,S4900,"Cubic","Extrapolate=Linear","MultiX=Average","Skip=True","Sort=True")</f>
        <v>13.536005471956223</v>
      </c>
    </row>
    <row r="4901" spans="16:21" x14ac:dyDescent="0.25">
      <c r="P4901" s="10">
        <v>41638</v>
      </c>
      <c r="Q4901">
        <v>32.062480000000001</v>
      </c>
      <c r="S4901" s="42">
        <f t="shared" ca="1" si="82"/>
        <v>50921</v>
      </c>
      <c r="T4901" s="43">
        <f ca="1">_xll.BInterpol('Base CDI'!$H$4:$H$28,'Base CDI'!$J$4:$J$29,S4901,"Cubic","Extrapolate=Linear","MultiX=Average","Skip=True","Sort=True")</f>
        <v>13.514404924760603</v>
      </c>
      <c r="U4901" s="43">
        <f ca="1">_xll.BInterpol('Base CDI'!$H$4:$H$28,'Base CDI'!$I$4:$I$29,S4901,"Cubic","Extrapolate=Linear","MultiX=Average","Skip=True","Sort=True")</f>
        <v>13.536012311901503</v>
      </c>
    </row>
    <row r="4902" spans="16:21" x14ac:dyDescent="0.25">
      <c r="P4902" s="10">
        <v>41639</v>
      </c>
      <c r="Q4902">
        <v>32.074339999999999</v>
      </c>
      <c r="S4902" s="42">
        <f t="shared" ca="1" si="82"/>
        <v>50922</v>
      </c>
      <c r="T4902" s="43">
        <f ca="1">_xll.BInterpol('Base CDI'!$H$4:$H$28,'Base CDI'!$J$4:$J$29,S4902,"Cubic","Extrapolate=Linear","MultiX=Average","Skip=True","Sort=True")</f>
        <v>13.514407660738716</v>
      </c>
      <c r="U4902" s="43">
        <f ca="1">_xll.BInterpol('Base CDI'!$H$4:$H$28,'Base CDI'!$I$4:$I$29,S4902,"Cubic","Extrapolate=Linear","MultiX=Average","Skip=True","Sort=True")</f>
        <v>13.536019151846784</v>
      </c>
    </row>
    <row r="4903" spans="16:21" x14ac:dyDescent="0.25">
      <c r="P4903" s="10">
        <v>41641</v>
      </c>
      <c r="Q4903">
        <v>32.086199999999998</v>
      </c>
      <c r="S4903" s="42">
        <f t="shared" ca="1" si="82"/>
        <v>50923</v>
      </c>
      <c r="T4903" s="43">
        <f ca="1">_xll.BInterpol('Base CDI'!$H$4:$H$28,'Base CDI'!$J$4:$J$29,S4903,"Cubic","Extrapolate=Linear","MultiX=Average","Skip=True","Sort=True")</f>
        <v>13.514410396716828</v>
      </c>
      <c r="U4903" s="43">
        <f ca="1">_xll.BInterpol('Base CDI'!$H$4:$H$28,'Base CDI'!$I$4:$I$29,S4903,"Cubic","Extrapolate=Linear","MultiX=Average","Skip=True","Sort=True")</f>
        <v>13.536025991792064</v>
      </c>
    </row>
    <row r="4904" spans="16:21" x14ac:dyDescent="0.25">
      <c r="P4904" s="10">
        <v>41642</v>
      </c>
      <c r="Q4904">
        <v>32.098080000000003</v>
      </c>
      <c r="S4904" s="42">
        <f t="shared" ca="1" si="82"/>
        <v>50924</v>
      </c>
      <c r="T4904" s="43">
        <f ca="1">_xll.BInterpol('Base CDI'!$H$4:$H$28,'Base CDI'!$J$4:$J$29,S4904,"Cubic","Extrapolate=Linear","MultiX=Average","Skip=True","Sort=True")</f>
        <v>13.514413132694939</v>
      </c>
      <c r="U4904" s="43">
        <f ca="1">_xll.BInterpol('Base CDI'!$H$4:$H$28,'Base CDI'!$I$4:$I$29,S4904,"Cubic","Extrapolate=Linear","MultiX=Average","Skip=True","Sort=True")</f>
        <v>13.536032831737344</v>
      </c>
    </row>
    <row r="4905" spans="16:21" x14ac:dyDescent="0.25">
      <c r="P4905" s="10">
        <v>41645</v>
      </c>
      <c r="Q4905">
        <v>32.109949999999998</v>
      </c>
      <c r="S4905" s="42">
        <f t="shared" ca="1" si="82"/>
        <v>50925</v>
      </c>
      <c r="T4905" s="43">
        <f ca="1">_xll.BInterpol('Base CDI'!$H$4:$H$28,'Base CDI'!$J$4:$J$29,S4905,"Cubic","Extrapolate=Linear","MultiX=Average","Skip=True","Sort=True")</f>
        <v>13.514415868673051</v>
      </c>
      <c r="U4905" s="43">
        <f ca="1">_xll.BInterpol('Base CDI'!$H$4:$H$28,'Base CDI'!$I$4:$I$29,S4905,"Cubic","Extrapolate=Linear","MultiX=Average","Skip=True","Sort=True")</f>
        <v>13.536039671682625</v>
      </c>
    </row>
    <row r="4906" spans="16:21" x14ac:dyDescent="0.25">
      <c r="P4906" s="10">
        <v>41646</v>
      </c>
      <c r="Q4906">
        <v>32.121830000000003</v>
      </c>
      <c r="S4906" s="42">
        <f t="shared" ca="1" si="82"/>
        <v>50926</v>
      </c>
      <c r="T4906" s="43">
        <f ca="1">_xll.BInterpol('Base CDI'!$H$4:$H$28,'Base CDI'!$J$4:$J$29,S4906,"Cubic","Extrapolate=Linear","MultiX=Average","Skip=True","Sort=True")</f>
        <v>13.514418604651164</v>
      </c>
      <c r="U4906" s="43">
        <f ca="1">_xll.BInterpol('Base CDI'!$H$4:$H$28,'Base CDI'!$I$4:$I$29,S4906,"Cubic","Extrapolate=Linear","MultiX=Average","Skip=True","Sort=True")</f>
        <v>13.536046511627905</v>
      </c>
    </row>
    <row r="4907" spans="16:21" x14ac:dyDescent="0.25">
      <c r="P4907" s="10">
        <v>41647</v>
      </c>
      <c r="Q4907">
        <v>32.133719999999997</v>
      </c>
      <c r="S4907" s="42">
        <f t="shared" ca="1" si="82"/>
        <v>50927</v>
      </c>
      <c r="T4907" s="43">
        <f ca="1">_xll.BInterpol('Base CDI'!$H$4:$H$28,'Base CDI'!$J$4:$J$29,S4907,"Cubic","Extrapolate=Linear","MultiX=Average","Skip=True","Sort=True")</f>
        <v>13.514421340629276</v>
      </c>
      <c r="U4907" s="43">
        <f ca="1">_xll.BInterpol('Base CDI'!$H$4:$H$28,'Base CDI'!$I$4:$I$29,S4907,"Cubic","Extrapolate=Linear","MultiX=Average","Skip=True","Sort=True")</f>
        <v>13.536053351573186</v>
      </c>
    </row>
    <row r="4908" spans="16:21" x14ac:dyDescent="0.25">
      <c r="P4908" s="10">
        <v>41648</v>
      </c>
      <c r="Q4908">
        <v>32.145609999999998</v>
      </c>
      <c r="S4908" s="42">
        <f t="shared" ca="1" si="82"/>
        <v>50928</v>
      </c>
      <c r="T4908" s="43">
        <f ca="1">_xll.BInterpol('Base CDI'!$H$4:$H$28,'Base CDI'!$J$4:$J$29,S4908,"Cubic","Extrapolate=Linear","MultiX=Average","Skip=True","Sort=True")</f>
        <v>13.514424076607389</v>
      </c>
      <c r="U4908" s="43">
        <f ca="1">_xll.BInterpol('Base CDI'!$H$4:$H$28,'Base CDI'!$I$4:$I$29,S4908,"Cubic","Extrapolate=Linear","MultiX=Average","Skip=True","Sort=True")</f>
        <v>13.536060191518466</v>
      </c>
    </row>
    <row r="4909" spans="16:21" x14ac:dyDescent="0.25">
      <c r="P4909" s="10">
        <v>41649</v>
      </c>
      <c r="Q4909">
        <v>32.157499999999999</v>
      </c>
      <c r="S4909" s="42">
        <f t="shared" ca="1" si="82"/>
        <v>50929</v>
      </c>
      <c r="T4909" s="43">
        <f ca="1">_xll.BInterpol('Base CDI'!$H$4:$H$28,'Base CDI'!$J$4:$J$29,S4909,"Cubic","Extrapolate=Linear","MultiX=Average","Skip=True","Sort=True")</f>
        <v>13.514426812585501</v>
      </c>
      <c r="U4909" s="43">
        <f ca="1">_xll.BInterpol('Base CDI'!$H$4:$H$28,'Base CDI'!$I$4:$I$29,S4909,"Cubic","Extrapolate=Linear","MultiX=Average","Skip=True","Sort=True")</f>
        <v>13.536067031463746</v>
      </c>
    </row>
    <row r="4910" spans="16:21" x14ac:dyDescent="0.25">
      <c r="P4910" s="10">
        <v>41652</v>
      </c>
      <c r="Q4910">
        <v>32.169400000000003</v>
      </c>
      <c r="S4910" s="42">
        <f t="shared" ca="1" si="82"/>
        <v>50930</v>
      </c>
      <c r="T4910" s="43">
        <f ca="1">_xll.BInterpol('Base CDI'!$H$4:$H$28,'Base CDI'!$J$4:$J$29,S4910,"Cubic","Extrapolate=Linear","MultiX=Average","Skip=True","Sort=True")</f>
        <v>13.514429548563612</v>
      </c>
      <c r="U4910" s="43">
        <f ca="1">_xll.BInterpol('Base CDI'!$H$4:$H$28,'Base CDI'!$I$4:$I$29,S4910,"Cubic","Extrapolate=Linear","MultiX=Average","Skip=True","Sort=True")</f>
        <v>13.536073871409027</v>
      </c>
    </row>
    <row r="4911" spans="16:21" x14ac:dyDescent="0.25">
      <c r="P4911" s="10">
        <v>41653</v>
      </c>
      <c r="Q4911">
        <v>32.1813</v>
      </c>
      <c r="S4911" s="42">
        <f t="shared" ca="1" si="82"/>
        <v>50931</v>
      </c>
      <c r="T4911" s="43">
        <f ca="1">_xll.BInterpol('Base CDI'!$H$4:$H$28,'Base CDI'!$J$4:$J$29,S4911,"Cubic","Extrapolate=Linear","MultiX=Average","Skip=True","Sort=True")</f>
        <v>13.514432284541725</v>
      </c>
      <c r="U4911" s="43">
        <f ca="1">_xll.BInterpol('Base CDI'!$H$4:$H$28,'Base CDI'!$I$4:$I$29,S4911,"Cubic","Extrapolate=Linear","MultiX=Average","Skip=True","Sort=True")</f>
        <v>13.536080711354307</v>
      </c>
    </row>
    <row r="4912" spans="16:21" x14ac:dyDescent="0.25">
      <c r="P4912" s="10">
        <v>41654</v>
      </c>
      <c r="Q4912">
        <v>32.193210000000001</v>
      </c>
      <c r="S4912" s="42">
        <f t="shared" ca="1" si="82"/>
        <v>50932</v>
      </c>
      <c r="T4912" s="43">
        <f ca="1">_xll.BInterpol('Base CDI'!$H$4:$H$28,'Base CDI'!$J$4:$J$29,S4912,"Cubic","Extrapolate=Linear","MultiX=Average","Skip=True","Sort=True")</f>
        <v>13.514435020519837</v>
      </c>
      <c r="U4912" s="43">
        <f ca="1">_xll.BInterpol('Base CDI'!$H$4:$H$28,'Base CDI'!$I$4:$I$29,S4912,"Cubic","Extrapolate=Linear","MultiX=Average","Skip=True","Sort=True")</f>
        <v>13.536087551299588</v>
      </c>
    </row>
    <row r="4913" spans="16:21" x14ac:dyDescent="0.25">
      <c r="P4913" s="10">
        <v>41655</v>
      </c>
      <c r="Q4913">
        <v>32.205120000000001</v>
      </c>
      <c r="S4913" s="42">
        <f t="shared" ca="1" si="82"/>
        <v>50933</v>
      </c>
      <c r="T4913" s="43">
        <f ca="1">_xll.BInterpol('Base CDI'!$H$4:$H$28,'Base CDI'!$J$4:$J$29,S4913,"Cubic","Extrapolate=Linear","MultiX=Average","Skip=True","Sort=True")</f>
        <v>13.51443775649795</v>
      </c>
      <c r="U4913" s="43">
        <f ca="1">_xll.BInterpol('Base CDI'!$H$4:$H$28,'Base CDI'!$I$4:$I$29,S4913,"Cubic","Extrapolate=Linear","MultiX=Average","Skip=True","Sort=True")</f>
        <v>13.536094391244868</v>
      </c>
    </row>
    <row r="4914" spans="16:21" x14ac:dyDescent="0.25">
      <c r="P4914" s="10">
        <v>41656</v>
      </c>
      <c r="Q4914">
        <v>32.217610000000001</v>
      </c>
      <c r="S4914" s="42">
        <f t="shared" ca="1" si="82"/>
        <v>50934</v>
      </c>
      <c r="T4914" s="43">
        <f ca="1">_xll.BInterpol('Base CDI'!$H$4:$H$28,'Base CDI'!$J$4:$J$29,S4914,"Cubic","Extrapolate=Linear","MultiX=Average","Skip=True","Sort=True")</f>
        <v>13.514440492476062</v>
      </c>
      <c r="U4914" s="43">
        <f ca="1">_xll.BInterpol('Base CDI'!$H$4:$H$28,'Base CDI'!$I$4:$I$29,S4914,"Cubic","Extrapolate=Linear","MultiX=Average","Skip=True","Sort=True")</f>
        <v>13.536101231190148</v>
      </c>
    </row>
    <row r="4915" spans="16:21" x14ac:dyDescent="0.25">
      <c r="P4915" s="10">
        <v>41659</v>
      </c>
      <c r="Q4915">
        <v>32.23019</v>
      </c>
      <c r="S4915" s="42">
        <f t="shared" ca="1" si="82"/>
        <v>50935</v>
      </c>
      <c r="T4915" s="43">
        <f ca="1">_xll.BInterpol('Base CDI'!$H$4:$H$28,'Base CDI'!$J$4:$J$29,S4915,"Cubic","Extrapolate=Linear","MultiX=Average","Skip=True","Sort=True")</f>
        <v>13.514443228454173</v>
      </c>
      <c r="U4915" s="43">
        <f ca="1">_xll.BInterpol('Base CDI'!$H$4:$H$28,'Base CDI'!$I$4:$I$29,S4915,"Cubic","Extrapolate=Linear","MultiX=Average","Skip=True","Sort=True")</f>
        <v>13.536108071135429</v>
      </c>
    </row>
    <row r="4916" spans="16:21" x14ac:dyDescent="0.25">
      <c r="P4916" s="10">
        <v>41660</v>
      </c>
      <c r="Q4916">
        <v>32.242789999999999</v>
      </c>
      <c r="S4916" s="42">
        <f t="shared" ca="1" si="82"/>
        <v>50936</v>
      </c>
      <c r="T4916" s="43">
        <f ca="1">_xll.BInterpol('Base CDI'!$H$4:$H$28,'Base CDI'!$J$4:$J$29,S4916,"Cubic","Extrapolate=Linear","MultiX=Average","Skip=True","Sort=True")</f>
        <v>13.514445964432285</v>
      </c>
      <c r="U4916" s="43">
        <f ca="1">_xll.BInterpol('Base CDI'!$H$4:$H$28,'Base CDI'!$I$4:$I$29,S4916,"Cubic","Extrapolate=Linear","MultiX=Average","Skip=True","Sort=True")</f>
        <v>13.536114911080709</v>
      </c>
    </row>
    <row r="4917" spans="16:21" x14ac:dyDescent="0.25">
      <c r="P4917" s="10">
        <v>41661</v>
      </c>
      <c r="Q4917">
        <v>32.255400000000002</v>
      </c>
      <c r="S4917" s="42">
        <f t="shared" ca="1" si="82"/>
        <v>50937</v>
      </c>
      <c r="T4917" s="43">
        <f ca="1">_xll.BInterpol('Base CDI'!$H$4:$H$28,'Base CDI'!$J$4:$J$29,S4917,"Cubic","Extrapolate=Linear","MultiX=Average","Skip=True","Sort=True")</f>
        <v>13.514448700410398</v>
      </c>
      <c r="U4917" s="43">
        <f ca="1">_xll.BInterpol('Base CDI'!$H$4:$H$28,'Base CDI'!$I$4:$I$29,S4917,"Cubic","Extrapolate=Linear","MultiX=Average","Skip=True","Sort=True")</f>
        <v>13.536121751025989</v>
      </c>
    </row>
    <row r="4918" spans="16:21" x14ac:dyDescent="0.25">
      <c r="P4918" s="10">
        <v>41662</v>
      </c>
      <c r="Q4918">
        <v>32.267910000000001</v>
      </c>
      <c r="S4918" s="42">
        <f t="shared" ca="1" si="82"/>
        <v>50938</v>
      </c>
      <c r="T4918" s="43">
        <f ca="1">_xll.BInterpol('Base CDI'!$H$4:$H$28,'Base CDI'!$J$4:$J$29,S4918,"Cubic","Extrapolate=Linear","MultiX=Average","Skip=True","Sort=True")</f>
        <v>13.51445143638851</v>
      </c>
      <c r="U4918" s="43">
        <f ca="1">_xll.BInterpol('Base CDI'!$H$4:$H$28,'Base CDI'!$I$4:$I$29,S4918,"Cubic","Extrapolate=Linear","MultiX=Average","Skip=True","Sort=True")</f>
        <v>13.53612859097127</v>
      </c>
    </row>
    <row r="4919" spans="16:21" x14ac:dyDescent="0.25">
      <c r="P4919" s="10">
        <v>41663</v>
      </c>
      <c r="Q4919">
        <v>32.280430000000003</v>
      </c>
      <c r="S4919" s="42">
        <f t="shared" ca="1" si="82"/>
        <v>50939</v>
      </c>
      <c r="T4919" s="43">
        <f ca="1">_xll.BInterpol('Base CDI'!$H$4:$H$28,'Base CDI'!$J$4:$J$29,S4919,"Cubic","Extrapolate=Linear","MultiX=Average","Skip=True","Sort=True")</f>
        <v>13.514454172366623</v>
      </c>
      <c r="U4919" s="43">
        <f ca="1">_xll.BInterpol('Base CDI'!$H$4:$H$28,'Base CDI'!$I$4:$I$29,S4919,"Cubic","Extrapolate=Linear","MultiX=Average","Skip=True","Sort=True")</f>
        <v>13.53613543091655</v>
      </c>
    </row>
    <row r="4920" spans="16:21" x14ac:dyDescent="0.25">
      <c r="P4920" s="10">
        <v>41666</v>
      </c>
      <c r="Q4920">
        <v>32.292960000000001</v>
      </c>
      <c r="S4920" s="42">
        <f t="shared" ca="1" si="82"/>
        <v>50940</v>
      </c>
      <c r="T4920" s="43">
        <f ca="1">_xll.BInterpol('Base CDI'!$H$4:$H$28,'Base CDI'!$J$4:$J$29,S4920,"Cubic","Extrapolate=Linear","MultiX=Average","Skip=True","Sort=True")</f>
        <v>13.514456908344734</v>
      </c>
      <c r="U4920" s="43">
        <f ca="1">_xll.BInterpol('Base CDI'!$H$4:$H$28,'Base CDI'!$I$4:$I$29,S4920,"Cubic","Extrapolate=Linear","MultiX=Average","Skip=True","Sort=True")</f>
        <v>13.536142270861831</v>
      </c>
    </row>
    <row r="4921" spans="16:21" x14ac:dyDescent="0.25">
      <c r="P4921" s="10">
        <v>41667</v>
      </c>
      <c r="Q4921">
        <v>32.305489999999999</v>
      </c>
      <c r="S4921" s="42">
        <f t="shared" ca="1" si="82"/>
        <v>50941</v>
      </c>
      <c r="T4921" s="43">
        <f ca="1">_xll.BInterpol('Base CDI'!$H$4:$H$28,'Base CDI'!$J$4:$J$29,S4921,"Cubic","Extrapolate=Linear","MultiX=Average","Skip=True","Sort=True")</f>
        <v>13.514459644322846</v>
      </c>
      <c r="U4921" s="43">
        <f ca="1">_xll.BInterpol('Base CDI'!$H$4:$H$28,'Base CDI'!$I$4:$I$29,S4921,"Cubic","Extrapolate=Linear","MultiX=Average","Skip=True","Sort=True")</f>
        <v>13.536149110807111</v>
      </c>
    </row>
    <row r="4922" spans="16:21" x14ac:dyDescent="0.25">
      <c r="P4922" s="10">
        <v>41668</v>
      </c>
      <c r="Q4922">
        <v>32.318019999999997</v>
      </c>
      <c r="S4922" s="42">
        <f t="shared" ca="1" si="82"/>
        <v>50942</v>
      </c>
      <c r="T4922" s="43">
        <f ca="1">_xll.BInterpol('Base CDI'!$H$4:$H$28,'Base CDI'!$J$4:$J$29,S4922,"Cubic","Extrapolate=Linear","MultiX=Average","Skip=True","Sort=True")</f>
        <v>13.514462380300959</v>
      </c>
      <c r="U4922" s="43">
        <f ca="1">_xll.BInterpol('Base CDI'!$H$4:$H$28,'Base CDI'!$I$4:$I$29,S4922,"Cubic","Extrapolate=Linear","MultiX=Average","Skip=True","Sort=True")</f>
        <v>13.536155950752391</v>
      </c>
    </row>
    <row r="4923" spans="16:21" x14ac:dyDescent="0.25">
      <c r="P4923" s="10">
        <v>41669</v>
      </c>
      <c r="Q4923">
        <v>32.330559999999998</v>
      </c>
      <c r="S4923" s="42">
        <f t="shared" ca="1" si="82"/>
        <v>50943</v>
      </c>
      <c r="T4923" s="43">
        <f ca="1">_xll.BInterpol('Base CDI'!$H$4:$H$28,'Base CDI'!$J$4:$J$29,S4923,"Cubic","Extrapolate=Linear","MultiX=Average","Skip=True","Sort=True")</f>
        <v>13.514465116279071</v>
      </c>
      <c r="U4923" s="43">
        <f ca="1">_xll.BInterpol('Base CDI'!$H$4:$H$28,'Base CDI'!$I$4:$I$29,S4923,"Cubic","Extrapolate=Linear","MultiX=Average","Skip=True","Sort=True")</f>
        <v>13.536162790697672</v>
      </c>
    </row>
    <row r="4924" spans="16:21" x14ac:dyDescent="0.25">
      <c r="P4924" s="10">
        <v>41670</v>
      </c>
      <c r="Q4924">
        <v>32.343110000000003</v>
      </c>
      <c r="S4924" s="42">
        <f t="shared" ca="1" si="82"/>
        <v>50944</v>
      </c>
      <c r="T4924" s="43">
        <f ca="1">_xll.BInterpol('Base CDI'!$H$4:$H$28,'Base CDI'!$J$4:$J$29,S4924,"Cubic","Extrapolate=Linear","MultiX=Average","Skip=True","Sort=True")</f>
        <v>13.514467852257184</v>
      </c>
      <c r="U4924" s="43">
        <f ca="1">_xll.BInterpol('Base CDI'!$H$4:$H$28,'Base CDI'!$I$4:$I$29,S4924,"Cubic","Extrapolate=Linear","MultiX=Average","Skip=True","Sort=True")</f>
        <v>13.536169630642952</v>
      </c>
    </row>
    <row r="4925" spans="16:21" x14ac:dyDescent="0.25">
      <c r="P4925" s="10">
        <v>41673</v>
      </c>
      <c r="Q4925">
        <v>32.35566</v>
      </c>
      <c r="S4925" s="42">
        <f t="shared" ca="1" si="82"/>
        <v>50945</v>
      </c>
      <c r="T4925" s="43">
        <f ca="1">_xll.BInterpol('Base CDI'!$H$4:$H$28,'Base CDI'!$J$4:$J$29,S4925,"Cubic","Extrapolate=Linear","MultiX=Average","Skip=True","Sort=True")</f>
        <v>13.514470588235296</v>
      </c>
      <c r="U4925" s="43">
        <f ca="1">_xll.BInterpol('Base CDI'!$H$4:$H$28,'Base CDI'!$I$4:$I$29,S4925,"Cubic","Extrapolate=Linear","MultiX=Average","Skip=True","Sort=True")</f>
        <v>13.536176470588233</v>
      </c>
    </row>
    <row r="4926" spans="16:21" x14ac:dyDescent="0.25">
      <c r="P4926" s="10">
        <v>41674</v>
      </c>
      <c r="Q4926">
        <v>32.368209999999998</v>
      </c>
      <c r="S4926" s="42">
        <f t="shared" ca="1" si="82"/>
        <v>50946</v>
      </c>
      <c r="T4926" s="43">
        <f ca="1">_xll.BInterpol('Base CDI'!$H$4:$H$28,'Base CDI'!$J$4:$J$29,S4926,"Cubic","Extrapolate=Linear","MultiX=Average","Skip=True","Sort=True")</f>
        <v>13.514473324213407</v>
      </c>
      <c r="U4926" s="43">
        <f ca="1">_xll.BInterpol('Base CDI'!$H$4:$H$28,'Base CDI'!$I$4:$I$29,S4926,"Cubic","Extrapolate=Linear","MultiX=Average","Skip=True","Sort=True")</f>
        <v>13.536183310533513</v>
      </c>
    </row>
    <row r="4927" spans="16:21" x14ac:dyDescent="0.25">
      <c r="P4927" s="10">
        <v>41675</v>
      </c>
      <c r="Q4927">
        <v>32.380789999999998</v>
      </c>
      <c r="S4927" s="42">
        <f t="shared" ca="1" si="82"/>
        <v>50947</v>
      </c>
      <c r="T4927" s="43">
        <f ca="1">_xll.BInterpol('Base CDI'!$H$4:$H$28,'Base CDI'!$J$4:$J$29,S4927,"Cubic","Extrapolate=Linear","MultiX=Average","Skip=True","Sort=True")</f>
        <v>13.514476060191519</v>
      </c>
      <c r="U4927" s="43">
        <f ca="1">_xll.BInterpol('Base CDI'!$H$4:$H$28,'Base CDI'!$I$4:$I$29,S4927,"Cubic","Extrapolate=Linear","MultiX=Average","Skip=True","Sort=True")</f>
        <v>13.536190150478795</v>
      </c>
    </row>
    <row r="4928" spans="16:21" x14ac:dyDescent="0.25">
      <c r="P4928" s="10">
        <v>41676</v>
      </c>
      <c r="Q4928">
        <v>32.393380000000001</v>
      </c>
      <c r="S4928" s="42">
        <f t="shared" ca="1" si="82"/>
        <v>50948</v>
      </c>
      <c r="T4928" s="43">
        <f ca="1">_xll.BInterpol('Base CDI'!$H$4:$H$28,'Base CDI'!$J$4:$J$29,S4928,"Cubic","Extrapolate=Linear","MultiX=Average","Skip=True","Sort=True")</f>
        <v>13.514478796169632</v>
      </c>
      <c r="U4928" s="43">
        <f ca="1">_xll.BInterpol('Base CDI'!$H$4:$H$28,'Base CDI'!$I$4:$I$29,S4928,"Cubic","Extrapolate=Linear","MultiX=Average","Skip=True","Sort=True")</f>
        <v>13.536196990424076</v>
      </c>
    </row>
    <row r="4929" spans="16:21" x14ac:dyDescent="0.25">
      <c r="P4929" s="10">
        <v>41677</v>
      </c>
      <c r="Q4929">
        <v>32.40598</v>
      </c>
      <c r="S4929" s="42">
        <f t="shared" ca="1" si="82"/>
        <v>50949</v>
      </c>
      <c r="T4929" s="43">
        <f ca="1">_xll.BInterpol('Base CDI'!$H$4:$H$28,'Base CDI'!$J$4:$J$29,S4929,"Cubic","Extrapolate=Linear","MultiX=Average","Skip=True","Sort=True")</f>
        <v>13.514481532147745</v>
      </c>
      <c r="U4929" s="43">
        <f ca="1">_xll.BInterpol('Base CDI'!$H$4:$H$28,'Base CDI'!$I$4:$I$29,S4929,"Cubic","Extrapolate=Linear","MultiX=Average","Skip=True","Sort=True")</f>
        <v>13.536203830369356</v>
      </c>
    </row>
    <row r="4930" spans="16:21" x14ac:dyDescent="0.25">
      <c r="P4930" s="10">
        <v>41680</v>
      </c>
      <c r="Q4930">
        <v>32.418579999999999</v>
      </c>
      <c r="S4930" s="42">
        <f t="shared" ca="1" si="82"/>
        <v>50950</v>
      </c>
      <c r="T4930" s="43">
        <f ca="1">_xll.BInterpol('Base CDI'!$H$4:$H$28,'Base CDI'!$J$4:$J$29,S4930,"Cubic","Extrapolate=Linear","MultiX=Average","Skip=True","Sort=True")</f>
        <v>13.514484268125857</v>
      </c>
      <c r="U4930" s="43">
        <f ca="1">_xll.BInterpol('Base CDI'!$H$4:$H$28,'Base CDI'!$I$4:$I$29,S4930,"Cubic","Extrapolate=Linear","MultiX=Average","Skip=True","Sort=True")</f>
        <v>13.536210670314636</v>
      </c>
    </row>
    <row r="4931" spans="16:21" x14ac:dyDescent="0.25">
      <c r="P4931" s="10">
        <v>41681</v>
      </c>
      <c r="Q4931">
        <v>32.431179999999998</v>
      </c>
      <c r="S4931" s="42">
        <f t="shared" ca="1" si="82"/>
        <v>50951</v>
      </c>
      <c r="T4931" s="43">
        <f ca="1">_xll.BInterpol('Base CDI'!$H$4:$H$28,'Base CDI'!$J$4:$J$29,S4931,"Cubic","Extrapolate=Linear","MultiX=Average","Skip=True","Sort=True")</f>
        <v>13.514487004103968</v>
      </c>
      <c r="U4931" s="43">
        <f ca="1">_xll.BInterpol('Base CDI'!$H$4:$H$28,'Base CDI'!$I$4:$I$29,S4931,"Cubic","Extrapolate=Linear","MultiX=Average","Skip=True","Sort=True")</f>
        <v>13.536217510259917</v>
      </c>
    </row>
    <row r="4932" spans="16:21" x14ac:dyDescent="0.25">
      <c r="P4932" s="10">
        <v>41682</v>
      </c>
      <c r="Q4932">
        <v>32.443779999999997</v>
      </c>
      <c r="S4932" s="42">
        <f t="shared" ca="1" si="82"/>
        <v>50952</v>
      </c>
      <c r="T4932" s="43">
        <f ca="1">_xll.BInterpol('Base CDI'!$H$4:$H$28,'Base CDI'!$J$4:$J$29,S4932,"Cubic","Extrapolate=Linear","MultiX=Average","Skip=True","Sort=True")</f>
        <v>13.51448974008208</v>
      </c>
      <c r="U4932" s="43">
        <f ca="1">_xll.BInterpol('Base CDI'!$H$4:$H$28,'Base CDI'!$I$4:$I$29,S4932,"Cubic","Extrapolate=Linear","MultiX=Average","Skip=True","Sort=True")</f>
        <v>13.536224350205197</v>
      </c>
    </row>
    <row r="4933" spans="16:21" x14ac:dyDescent="0.25">
      <c r="P4933" s="10">
        <v>41683</v>
      </c>
      <c r="Q4933">
        <v>32.456389999999999</v>
      </c>
      <c r="S4933" s="42">
        <f t="shared" ca="1" si="82"/>
        <v>50953</v>
      </c>
      <c r="T4933" s="43">
        <f ca="1">_xll.BInterpol('Base CDI'!$H$4:$H$28,'Base CDI'!$J$4:$J$29,S4933,"Cubic","Extrapolate=Linear","MultiX=Average","Skip=True","Sort=True")</f>
        <v>13.514492476060193</v>
      </c>
      <c r="U4933" s="43">
        <f ca="1">_xll.BInterpol('Base CDI'!$H$4:$H$28,'Base CDI'!$I$4:$I$29,S4933,"Cubic","Extrapolate=Linear","MultiX=Average","Skip=True","Sort=True")</f>
        <v>13.536231190150477</v>
      </c>
    </row>
    <row r="4934" spans="16:21" x14ac:dyDescent="0.25">
      <c r="P4934" s="10">
        <v>41684</v>
      </c>
      <c r="Q4934">
        <v>32.469009999999997</v>
      </c>
      <c r="S4934" s="42">
        <f t="shared" ca="1" si="82"/>
        <v>50954</v>
      </c>
      <c r="T4934" s="43">
        <f ca="1">_xll.BInterpol('Base CDI'!$H$4:$H$28,'Base CDI'!$J$4:$J$29,S4934,"Cubic","Extrapolate=Linear","MultiX=Average","Skip=True","Sort=True")</f>
        <v>13.514495212038305</v>
      </c>
      <c r="U4934" s="43">
        <f ca="1">_xll.BInterpol('Base CDI'!$H$4:$H$28,'Base CDI'!$I$4:$I$29,S4934,"Cubic","Extrapolate=Linear","MultiX=Average","Skip=True","Sort=True")</f>
        <v>13.536238030095758</v>
      </c>
    </row>
    <row r="4935" spans="16:21" x14ac:dyDescent="0.25">
      <c r="P4935" s="10">
        <v>41687</v>
      </c>
      <c r="Q4935">
        <v>32.481639999999999</v>
      </c>
      <c r="S4935" s="42">
        <f t="shared" ca="1" si="82"/>
        <v>50955</v>
      </c>
      <c r="T4935" s="43">
        <f ca="1">_xll.BInterpol('Base CDI'!$H$4:$H$28,'Base CDI'!$J$4:$J$29,S4935,"Cubic","Extrapolate=Linear","MultiX=Average","Skip=True","Sort=True")</f>
        <v>13.514497948016418</v>
      </c>
      <c r="U4935" s="43">
        <f ca="1">_xll.BInterpol('Base CDI'!$H$4:$H$28,'Base CDI'!$I$4:$I$29,S4935,"Cubic","Extrapolate=Linear","MultiX=Average","Skip=True","Sort=True")</f>
        <v>13.536244870041038</v>
      </c>
    </row>
    <row r="4936" spans="16:21" x14ac:dyDescent="0.25">
      <c r="P4936" s="10">
        <v>41688</v>
      </c>
      <c r="Q4936">
        <v>32.494259999999997</v>
      </c>
      <c r="S4936" s="42">
        <f t="shared" ca="1" si="82"/>
        <v>50956</v>
      </c>
      <c r="T4936" s="43">
        <f ca="1">_xll.BInterpol('Base CDI'!$H$4:$H$28,'Base CDI'!$J$4:$J$29,S4936,"Cubic","Extrapolate=Linear","MultiX=Average","Skip=True","Sort=True")</f>
        <v>13.514500683994529</v>
      </c>
      <c r="U4936" s="43">
        <f ca="1">_xll.BInterpol('Base CDI'!$H$4:$H$28,'Base CDI'!$I$4:$I$29,S4936,"Cubic","Extrapolate=Linear","MultiX=Average","Skip=True","Sort=True")</f>
        <v>13.536251709986319</v>
      </c>
    </row>
    <row r="4937" spans="16:21" x14ac:dyDescent="0.25">
      <c r="P4937" s="10">
        <v>41689</v>
      </c>
      <c r="Q4937">
        <v>32.506889999999999</v>
      </c>
      <c r="S4937" s="42">
        <f t="shared" ca="1" si="82"/>
        <v>50957</v>
      </c>
      <c r="T4937" s="43">
        <f ca="1">_xll.BInterpol('Base CDI'!$H$4:$H$28,'Base CDI'!$J$4:$J$29,S4937,"Cubic","Extrapolate=Linear","MultiX=Average","Skip=True","Sort=True")</f>
        <v>13.514503419972641</v>
      </c>
      <c r="U4937" s="43">
        <f ca="1">_xll.BInterpol('Base CDI'!$H$4:$H$28,'Base CDI'!$I$4:$I$29,S4937,"Cubic","Extrapolate=Linear","MultiX=Average","Skip=True","Sort=True")</f>
        <v>13.536258549931599</v>
      </c>
    </row>
    <row r="4938" spans="16:21" x14ac:dyDescent="0.25">
      <c r="P4938" s="10">
        <v>41690</v>
      </c>
      <c r="Q4938">
        <v>32.519530000000003</v>
      </c>
      <c r="S4938" s="42">
        <f t="shared" ca="1" si="82"/>
        <v>50958</v>
      </c>
      <c r="T4938" s="43">
        <f ca="1">_xll.BInterpol('Base CDI'!$H$4:$H$28,'Base CDI'!$J$4:$J$29,S4938,"Cubic","Extrapolate=Linear","MultiX=Average","Skip=True","Sort=True")</f>
        <v>13.514506155950754</v>
      </c>
      <c r="U4938" s="43">
        <f ca="1">_xll.BInterpol('Base CDI'!$H$4:$H$28,'Base CDI'!$I$4:$I$29,S4938,"Cubic","Extrapolate=Linear","MultiX=Average","Skip=True","Sort=True")</f>
        <v>13.536265389876879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3">S4938+1</f>
        <v>50959</v>
      </c>
      <c r="T4939" s="43">
        <f ca="1">_xll.BInterpol('Base CDI'!$H$4:$H$28,'Base CDI'!$J$4:$J$29,S4939,"Cubic","Extrapolate=Linear","MultiX=Average","Skip=True","Sort=True")</f>
        <v>13.514508891928866</v>
      </c>
      <c r="U4939" s="43">
        <f ca="1">_xll.BInterpol('Base CDI'!$H$4:$H$28,'Base CDI'!$I$4:$I$29,S4939,"Cubic","Extrapolate=Linear","MultiX=Average","Skip=True","Sort=True")</f>
        <v>13.53627222982216</v>
      </c>
    </row>
    <row r="4940" spans="16:21" x14ac:dyDescent="0.25">
      <c r="P4940" s="10">
        <v>41694</v>
      </c>
      <c r="Q4940">
        <v>32.544820000000001</v>
      </c>
      <c r="S4940" s="42">
        <f t="shared" ca="1" si="83"/>
        <v>50960</v>
      </c>
      <c r="T4940" s="43">
        <f ca="1">_xll.BInterpol('Base CDI'!$H$4:$H$28,'Base CDI'!$J$4:$J$29,S4940,"Cubic","Extrapolate=Linear","MultiX=Average","Skip=True","Sort=True")</f>
        <v>13.514511627906979</v>
      </c>
      <c r="U4940" s="43">
        <f ca="1">_xll.BInterpol('Base CDI'!$H$4:$H$28,'Base CDI'!$I$4:$I$29,S4940,"Cubic","Extrapolate=Linear","MultiX=Average","Skip=True","Sort=True")</f>
        <v>13.53627906976744</v>
      </c>
    </row>
    <row r="4941" spans="16:21" x14ac:dyDescent="0.25">
      <c r="P4941" s="10">
        <v>41695</v>
      </c>
      <c r="Q4941">
        <v>32.557470000000002</v>
      </c>
      <c r="S4941" s="42">
        <f t="shared" ca="1" si="83"/>
        <v>50961</v>
      </c>
      <c r="T4941" s="43">
        <f ca="1">_xll.BInterpol('Base CDI'!$H$4:$H$28,'Base CDI'!$J$4:$J$29,S4941,"Cubic","Extrapolate=Linear","MultiX=Average","Skip=True","Sort=True")</f>
        <v>13.514514363885091</v>
      </c>
      <c r="U4941" s="43">
        <f ca="1">_xll.BInterpol('Base CDI'!$H$4:$H$28,'Base CDI'!$I$4:$I$29,S4941,"Cubic","Extrapolate=Linear","MultiX=Average","Skip=True","Sort=True")</f>
        <v>13.536285909712721</v>
      </c>
    </row>
    <row r="4942" spans="16:21" x14ac:dyDescent="0.25">
      <c r="P4942" s="10">
        <v>41696</v>
      </c>
      <c r="Q4942">
        <v>32.570129999999999</v>
      </c>
      <c r="S4942" s="42">
        <f t="shared" ca="1" si="83"/>
        <v>50962</v>
      </c>
      <c r="T4942" s="43">
        <f ca="1">_xll.BInterpol('Base CDI'!$H$4:$H$28,'Base CDI'!$J$4:$J$29,S4942,"Cubic","Extrapolate=Linear","MultiX=Average","Skip=True","Sort=True")</f>
        <v>13.514517099863202</v>
      </c>
      <c r="U4942" s="43">
        <f ca="1">_xll.BInterpol('Base CDI'!$H$4:$H$28,'Base CDI'!$I$4:$I$29,S4942,"Cubic","Extrapolate=Linear","MultiX=Average","Skip=True","Sort=True")</f>
        <v>13.536292749658001</v>
      </c>
    </row>
    <row r="4943" spans="16:21" x14ac:dyDescent="0.25">
      <c r="P4943" s="10">
        <v>41697</v>
      </c>
      <c r="Q4943">
        <v>32.582859999999997</v>
      </c>
      <c r="S4943" s="42">
        <f t="shared" ca="1" si="83"/>
        <v>50963</v>
      </c>
      <c r="T4943" s="43">
        <f ca="1">_xll.BInterpol('Base CDI'!$H$4:$H$28,'Base CDI'!$J$4:$J$29,S4943,"Cubic","Extrapolate=Linear","MultiX=Average","Skip=True","Sort=True")</f>
        <v>13.514519835841314</v>
      </c>
      <c r="U4943" s="43">
        <f ca="1">_xll.BInterpol('Base CDI'!$H$4:$H$28,'Base CDI'!$I$4:$I$29,S4943,"Cubic","Extrapolate=Linear","MultiX=Average","Skip=True","Sort=True")</f>
        <v>13.536299589603281</v>
      </c>
    </row>
    <row r="4944" spans="16:21" x14ac:dyDescent="0.25">
      <c r="P4944" s="10">
        <v>41698</v>
      </c>
      <c r="Q4944">
        <v>32.595869999999998</v>
      </c>
      <c r="S4944" s="42">
        <f t="shared" ca="1" si="83"/>
        <v>50964</v>
      </c>
      <c r="T4944" s="43">
        <f ca="1">_xll.BInterpol('Base CDI'!$H$4:$H$28,'Base CDI'!$J$4:$J$29,S4944,"Cubic","Extrapolate=Linear","MultiX=Average","Skip=True","Sort=True")</f>
        <v>13.514522571819427</v>
      </c>
      <c r="U4944" s="43">
        <f ca="1">_xll.BInterpol('Base CDI'!$H$4:$H$28,'Base CDI'!$I$4:$I$29,S4944,"Cubic","Extrapolate=Linear","MultiX=Average","Skip=True","Sort=True")</f>
        <v>13.536306429548562</v>
      </c>
    </row>
    <row r="4945" spans="16:21" x14ac:dyDescent="0.25">
      <c r="P4945" s="10">
        <v>41703</v>
      </c>
      <c r="Q4945">
        <v>32.608899999999998</v>
      </c>
      <c r="S4945" s="42">
        <f t="shared" ca="1" si="83"/>
        <v>50965</v>
      </c>
      <c r="T4945" s="43">
        <f ca="1">_xll.BInterpol('Base CDI'!$H$4:$H$28,'Base CDI'!$J$4:$J$29,S4945,"Cubic","Extrapolate=Linear","MultiX=Average","Skip=True","Sort=True")</f>
        <v>13.514525307797539</v>
      </c>
      <c r="U4945" s="43">
        <f ca="1">_xll.BInterpol('Base CDI'!$H$4:$H$28,'Base CDI'!$I$4:$I$29,S4945,"Cubic","Extrapolate=Linear","MultiX=Average","Skip=True","Sort=True")</f>
        <v>13.536313269493842</v>
      </c>
    </row>
    <row r="4946" spans="16:21" x14ac:dyDescent="0.25">
      <c r="P4946" s="10">
        <v>41704</v>
      </c>
      <c r="Q4946">
        <v>32.621879999999997</v>
      </c>
      <c r="S4946" s="42">
        <f t="shared" ca="1" si="83"/>
        <v>50966</v>
      </c>
      <c r="T4946" s="43">
        <f ca="1">_xll.BInterpol('Base CDI'!$H$4:$H$28,'Base CDI'!$J$4:$J$29,S4946,"Cubic","Extrapolate=Linear","MultiX=Average","Skip=True","Sort=True")</f>
        <v>13.514528043775652</v>
      </c>
      <c r="U4946" s="43">
        <f ca="1">_xll.BInterpol('Base CDI'!$H$4:$H$28,'Base CDI'!$I$4:$I$29,S4946,"Cubic","Extrapolate=Linear","MultiX=Average","Skip=True","Sort=True")</f>
        <v>13.536320109439123</v>
      </c>
    </row>
    <row r="4947" spans="16:21" x14ac:dyDescent="0.25">
      <c r="P4947" s="10">
        <v>41705</v>
      </c>
      <c r="Q4947">
        <v>32.634860000000003</v>
      </c>
      <c r="S4947" s="42">
        <f t="shared" ca="1" si="83"/>
        <v>50967</v>
      </c>
      <c r="T4947" s="43">
        <f ca="1">_xll.BInterpol('Base CDI'!$H$4:$H$28,'Base CDI'!$J$4:$J$29,S4947,"Cubic","Extrapolate=Linear","MultiX=Average","Skip=True","Sort=True")</f>
        <v>13.514530779753763</v>
      </c>
      <c r="U4947" s="43">
        <f ca="1">_xll.BInterpol('Base CDI'!$H$4:$H$28,'Base CDI'!$I$4:$I$29,S4947,"Cubic","Extrapolate=Linear","MultiX=Average","Skip=True","Sort=True")</f>
        <v>13.536326949384403</v>
      </c>
    </row>
    <row r="4948" spans="16:21" x14ac:dyDescent="0.25">
      <c r="P4948" s="10">
        <v>41708</v>
      </c>
      <c r="Q4948">
        <v>32.647860000000001</v>
      </c>
      <c r="S4948" s="42">
        <f t="shared" ca="1" si="83"/>
        <v>50968</v>
      </c>
      <c r="T4948" s="43">
        <f ca="1">_xll.BInterpol('Base CDI'!$H$4:$H$28,'Base CDI'!$J$4:$J$29,S4948,"Cubic","Extrapolate=Linear","MultiX=Average","Skip=True","Sort=True")</f>
        <v>13.514533515731875</v>
      </c>
      <c r="U4948" s="43">
        <f ca="1">_xll.BInterpol('Base CDI'!$H$4:$H$28,'Base CDI'!$I$4:$I$29,S4948,"Cubic","Extrapolate=Linear","MultiX=Average","Skip=True","Sort=True")</f>
        <v>13.536333789329683</v>
      </c>
    </row>
    <row r="4949" spans="16:21" x14ac:dyDescent="0.25">
      <c r="P4949" s="10">
        <v>41709</v>
      </c>
      <c r="Q4949">
        <v>32.660850000000003</v>
      </c>
      <c r="S4949" s="42">
        <f t="shared" ca="1" si="83"/>
        <v>50969</v>
      </c>
      <c r="T4949" s="43">
        <f ca="1">_xll.BInterpol('Base CDI'!$H$4:$H$28,'Base CDI'!$J$4:$J$29,S4949,"Cubic","Extrapolate=Linear","MultiX=Average","Skip=True","Sort=True")</f>
        <v>13.514536251709988</v>
      </c>
      <c r="U4949" s="43">
        <f ca="1">_xll.BInterpol('Base CDI'!$H$4:$H$28,'Base CDI'!$I$4:$I$29,S4949,"Cubic","Extrapolate=Linear","MultiX=Average","Skip=True","Sort=True")</f>
        <v>13.536340629274964</v>
      </c>
    </row>
    <row r="4950" spans="16:21" x14ac:dyDescent="0.25">
      <c r="P4950" s="10">
        <v>41710</v>
      </c>
      <c r="Q4950">
        <v>32.673850000000002</v>
      </c>
      <c r="S4950" s="42">
        <f t="shared" ca="1" si="83"/>
        <v>50970</v>
      </c>
      <c r="T4950" s="43">
        <f ca="1">_xll.BInterpol('Base CDI'!$H$4:$H$28,'Base CDI'!$J$4:$J$29,S4950,"Cubic","Extrapolate=Linear","MultiX=Average","Skip=True","Sort=True")</f>
        <v>13.5145389876881</v>
      </c>
      <c r="U4950" s="43">
        <f ca="1">_xll.BInterpol('Base CDI'!$H$4:$H$28,'Base CDI'!$I$4:$I$29,S4950,"Cubic","Extrapolate=Linear","MultiX=Average","Skip=True","Sort=True")</f>
        <v>13.536347469220244</v>
      </c>
    </row>
    <row r="4951" spans="16:21" x14ac:dyDescent="0.25">
      <c r="P4951" s="10">
        <v>41711</v>
      </c>
      <c r="Q4951">
        <v>32.686860000000003</v>
      </c>
      <c r="S4951" s="42">
        <f t="shared" ca="1" si="83"/>
        <v>50971</v>
      </c>
      <c r="T4951" s="43">
        <f ca="1">_xll.BInterpol('Base CDI'!$H$4:$H$28,'Base CDI'!$J$4:$J$29,S4951,"Cubic","Extrapolate=Linear","MultiX=Average","Skip=True","Sort=True")</f>
        <v>13.514541723666213</v>
      </c>
      <c r="U4951" s="43">
        <f ca="1">_xll.BInterpol('Base CDI'!$H$4:$H$28,'Base CDI'!$I$4:$I$29,S4951,"Cubic","Extrapolate=Linear","MultiX=Average","Skip=True","Sort=True")</f>
        <v>13.536354309165525</v>
      </c>
    </row>
    <row r="4952" spans="16:21" x14ac:dyDescent="0.25">
      <c r="P4952" s="10">
        <v>41712</v>
      </c>
      <c r="Q4952">
        <v>32.699869999999997</v>
      </c>
      <c r="S4952" s="42">
        <f t="shared" ca="1" si="83"/>
        <v>50972</v>
      </c>
      <c r="T4952" s="43">
        <f ca="1">_xll.BInterpol('Base CDI'!$H$4:$H$28,'Base CDI'!$J$4:$J$29,S4952,"Cubic","Extrapolate=Linear","MultiX=Average","Skip=True","Sort=True")</f>
        <v>13.514544459644323</v>
      </c>
      <c r="U4952" s="43">
        <f ca="1">_xll.BInterpol('Base CDI'!$H$4:$H$28,'Base CDI'!$I$4:$I$29,S4952,"Cubic","Extrapolate=Linear","MultiX=Average","Skip=True","Sort=True")</f>
        <v>13.536361149110805</v>
      </c>
    </row>
    <row r="4953" spans="16:21" x14ac:dyDescent="0.25">
      <c r="P4953" s="10">
        <v>41715</v>
      </c>
      <c r="Q4953">
        <v>32.712890000000002</v>
      </c>
      <c r="S4953" s="42">
        <f t="shared" ca="1" si="83"/>
        <v>50973</v>
      </c>
      <c r="T4953" s="43">
        <f ca="1">_xll.BInterpol('Base CDI'!$H$4:$H$28,'Base CDI'!$J$4:$J$29,S4953,"Cubic","Extrapolate=Linear","MultiX=Average","Skip=True","Sort=True")</f>
        <v>13.514547195622436</v>
      </c>
      <c r="U4953" s="43">
        <f ca="1">_xll.BInterpol('Base CDI'!$H$4:$H$28,'Base CDI'!$I$4:$I$29,S4953,"Cubic","Extrapolate=Linear","MultiX=Average","Skip=True","Sort=True")</f>
        <v>13.536367989056085</v>
      </c>
    </row>
    <row r="4954" spans="16:21" x14ac:dyDescent="0.25">
      <c r="P4954" s="10">
        <v>41716</v>
      </c>
      <c r="Q4954">
        <v>32.725920000000002</v>
      </c>
      <c r="S4954" s="42">
        <f t="shared" ca="1" si="83"/>
        <v>50974</v>
      </c>
      <c r="T4954" s="43">
        <f ca="1">_xll.BInterpol('Base CDI'!$H$4:$H$28,'Base CDI'!$J$4:$J$29,S4954,"Cubic","Extrapolate=Linear","MultiX=Average","Skip=True","Sort=True")</f>
        <v>13.514549931600548</v>
      </c>
      <c r="U4954" s="43">
        <f ca="1">_xll.BInterpol('Base CDI'!$H$4:$H$28,'Base CDI'!$I$4:$I$29,S4954,"Cubic","Extrapolate=Linear","MultiX=Average","Skip=True","Sort=True")</f>
        <v>13.536374829001366</v>
      </c>
    </row>
    <row r="4955" spans="16:21" x14ac:dyDescent="0.25">
      <c r="P4955" s="10">
        <v>41717</v>
      </c>
      <c r="Q4955">
        <v>32.738950000000003</v>
      </c>
      <c r="S4955" s="42">
        <f t="shared" ca="1" si="83"/>
        <v>50975</v>
      </c>
      <c r="T4955" s="43">
        <f ca="1">_xll.BInterpol('Base CDI'!$H$4:$H$28,'Base CDI'!$J$4:$J$29,S4955,"Cubic","Extrapolate=Linear","MultiX=Average","Skip=True","Sort=True")</f>
        <v>13.514552667578661</v>
      </c>
      <c r="U4955" s="43">
        <f ca="1">_xll.BInterpol('Base CDI'!$H$4:$H$28,'Base CDI'!$I$4:$I$29,S4955,"Cubic","Extrapolate=Linear","MultiX=Average","Skip=True","Sort=True")</f>
        <v>13.536381668946646</v>
      </c>
    </row>
    <row r="4956" spans="16:21" x14ac:dyDescent="0.25">
      <c r="P4956" s="10">
        <v>41718</v>
      </c>
      <c r="Q4956">
        <v>32.752029999999998</v>
      </c>
      <c r="S4956" s="42">
        <f t="shared" ca="1" si="83"/>
        <v>50976</v>
      </c>
      <c r="T4956" s="43">
        <f ca="1">_xll.BInterpol('Base CDI'!$H$4:$H$28,'Base CDI'!$J$4:$J$29,S4956,"Cubic","Extrapolate=Linear","MultiX=Average","Skip=True","Sort=True")</f>
        <v>13.514555403556773</v>
      </c>
      <c r="U4956" s="43">
        <f ca="1">_xll.BInterpol('Base CDI'!$H$4:$H$28,'Base CDI'!$I$4:$I$29,S4956,"Cubic","Extrapolate=Linear","MultiX=Average","Skip=True","Sort=True")</f>
        <v>13.536388508891926</v>
      </c>
    </row>
    <row r="4957" spans="16:21" x14ac:dyDescent="0.25">
      <c r="P4957" s="10">
        <v>41719</v>
      </c>
      <c r="Q4957">
        <v>32.76511</v>
      </c>
      <c r="S4957" s="42">
        <f t="shared" ca="1" si="83"/>
        <v>50977</v>
      </c>
      <c r="T4957" s="43">
        <f ca="1">_xll.BInterpol('Base CDI'!$H$4:$H$28,'Base CDI'!$J$4:$J$29,S4957,"Cubic","Extrapolate=Linear","MultiX=Average","Skip=True","Sort=True")</f>
        <v>13.514558139534884</v>
      </c>
      <c r="U4957" s="43">
        <f ca="1">_xll.BInterpol('Base CDI'!$H$4:$H$28,'Base CDI'!$I$4:$I$29,S4957,"Cubic","Extrapolate=Linear","MultiX=Average","Skip=True","Sort=True")</f>
        <v>13.536395348837207</v>
      </c>
    </row>
    <row r="4958" spans="16:21" x14ac:dyDescent="0.25">
      <c r="P4958" s="10">
        <v>41722</v>
      </c>
      <c r="Q4958">
        <v>32.778199999999998</v>
      </c>
      <c r="S4958" s="42">
        <f t="shared" ca="1" si="83"/>
        <v>50978</v>
      </c>
      <c r="T4958" s="43">
        <f ca="1">_xll.BInterpol('Base CDI'!$H$4:$H$28,'Base CDI'!$J$4:$J$29,S4958,"Cubic","Extrapolate=Linear","MultiX=Average","Skip=True","Sort=True")</f>
        <v>13.514560875512997</v>
      </c>
      <c r="U4958" s="43">
        <f ca="1">_xll.BInterpol('Base CDI'!$H$4:$H$28,'Base CDI'!$I$4:$I$29,S4958,"Cubic","Extrapolate=Linear","MultiX=Average","Skip=True","Sort=True")</f>
        <v>13.536402188782487</v>
      </c>
    </row>
    <row r="4959" spans="16:21" x14ac:dyDescent="0.25">
      <c r="P4959" s="10">
        <v>41723</v>
      </c>
      <c r="Q4959">
        <v>32.791289999999996</v>
      </c>
      <c r="S4959" s="42">
        <f t="shared" ca="1" si="83"/>
        <v>50979</v>
      </c>
      <c r="T4959" s="43">
        <f ca="1">_xll.BInterpol('Base CDI'!$H$4:$H$28,'Base CDI'!$J$4:$J$29,S4959,"Cubic","Extrapolate=Linear","MultiX=Average","Skip=True","Sort=True")</f>
        <v>13.514563611491109</v>
      </c>
      <c r="U4959" s="43">
        <f ca="1">_xll.BInterpol('Base CDI'!$H$4:$H$28,'Base CDI'!$I$4:$I$29,S4959,"Cubic","Extrapolate=Linear","MultiX=Average","Skip=True","Sort=True")</f>
        <v>13.536409028727768</v>
      </c>
    </row>
    <row r="4960" spans="16:21" x14ac:dyDescent="0.25">
      <c r="P4960" s="10">
        <v>41724</v>
      </c>
      <c r="Q4960">
        <v>32.804389999999998</v>
      </c>
      <c r="S4960" s="42">
        <f t="shared" ca="1" si="83"/>
        <v>50980</v>
      </c>
      <c r="T4960" s="43">
        <f ca="1">_xll.BInterpol('Base CDI'!$H$4:$H$28,'Base CDI'!$J$4:$J$29,S4960,"Cubic","Extrapolate=Linear","MultiX=Average","Skip=True","Sort=True")</f>
        <v>13.514566347469222</v>
      </c>
      <c r="U4960" s="43">
        <f ca="1">_xll.BInterpol('Base CDI'!$H$4:$H$28,'Base CDI'!$I$4:$I$29,S4960,"Cubic","Extrapolate=Linear","MultiX=Average","Skip=True","Sort=True")</f>
        <v>13.536415868673048</v>
      </c>
    </row>
    <row r="4961" spans="16:21" x14ac:dyDescent="0.25">
      <c r="P4961" s="10">
        <v>41725</v>
      </c>
      <c r="Q4961">
        <v>32.817500000000003</v>
      </c>
      <c r="S4961" s="42">
        <f t="shared" ca="1" si="83"/>
        <v>50981</v>
      </c>
      <c r="T4961" s="43">
        <f ca="1">_xll.BInterpol('Base CDI'!$H$4:$H$28,'Base CDI'!$J$4:$J$29,S4961,"Cubic","Extrapolate=Linear","MultiX=Average","Skip=True","Sort=True")</f>
        <v>13.514569083447334</v>
      </c>
      <c r="U4961" s="43">
        <f ca="1">_xll.BInterpol('Base CDI'!$H$4:$H$28,'Base CDI'!$I$4:$I$29,S4961,"Cubic","Extrapolate=Linear","MultiX=Average","Skip=True","Sort=True")</f>
        <v>13.536422708618328</v>
      </c>
    </row>
    <row r="4962" spans="16:21" x14ac:dyDescent="0.25">
      <c r="P4962" s="10">
        <v>41726</v>
      </c>
      <c r="Q4962">
        <v>32.830570000000002</v>
      </c>
      <c r="S4962" s="42">
        <f t="shared" ca="1" si="83"/>
        <v>50982</v>
      </c>
      <c r="T4962" s="43">
        <f ca="1">_xll.BInterpol('Base CDI'!$H$4:$H$28,'Base CDI'!$J$4:$J$29,S4962,"Cubic","Extrapolate=Linear","MultiX=Average","Skip=True","Sort=True")</f>
        <v>13.514571819425447</v>
      </c>
      <c r="U4962" s="43">
        <f ca="1">_xll.BInterpol('Base CDI'!$H$4:$H$28,'Base CDI'!$I$4:$I$29,S4962,"Cubic","Extrapolate=Linear","MultiX=Average","Skip=True","Sort=True")</f>
        <v>13.536429548563609</v>
      </c>
    </row>
    <row r="4963" spans="16:21" x14ac:dyDescent="0.25">
      <c r="P4963" s="10">
        <v>41729</v>
      </c>
      <c r="Q4963">
        <v>32.843640000000001</v>
      </c>
      <c r="S4963" s="42">
        <f t="shared" ca="1" si="83"/>
        <v>50983</v>
      </c>
      <c r="T4963" s="43">
        <f ca="1">_xll.BInterpol('Base CDI'!$H$4:$H$28,'Base CDI'!$J$4:$J$29,S4963,"Cubic","Extrapolate=Linear","MultiX=Average","Skip=True","Sort=True")</f>
        <v>13.514574555403557</v>
      </c>
      <c r="U4963" s="43">
        <f ca="1">_xll.BInterpol('Base CDI'!$H$4:$H$28,'Base CDI'!$I$4:$I$29,S4963,"Cubic","Extrapolate=Linear","MultiX=Average","Skip=True","Sort=True")</f>
        <v>13.536436388508889</v>
      </c>
    </row>
    <row r="4964" spans="16:21" x14ac:dyDescent="0.25">
      <c r="P4964" s="10">
        <v>41730</v>
      </c>
      <c r="Q4964">
        <v>32.85671</v>
      </c>
      <c r="S4964" s="42">
        <f t="shared" ca="1" si="83"/>
        <v>50984</v>
      </c>
      <c r="T4964" s="43">
        <f ca="1">_xll.BInterpol('Base CDI'!$H$4:$H$28,'Base CDI'!$J$4:$J$29,S4964,"Cubic","Extrapolate=Linear","MultiX=Average","Skip=True","Sort=True")</f>
        <v>13.51457729138167</v>
      </c>
      <c r="U4964" s="43">
        <f ca="1">_xll.BInterpol('Base CDI'!$H$4:$H$28,'Base CDI'!$I$4:$I$29,S4964,"Cubic","Extrapolate=Linear","MultiX=Average","Skip=True","Sort=True")</f>
        <v>13.53644322845417</v>
      </c>
    </row>
    <row r="4965" spans="16:21" x14ac:dyDescent="0.25">
      <c r="P4965" s="10">
        <v>41731</v>
      </c>
      <c r="Q4965">
        <v>32.869790000000002</v>
      </c>
      <c r="S4965" s="42">
        <f t="shared" ca="1" si="83"/>
        <v>50985</v>
      </c>
      <c r="T4965" s="43">
        <f ca="1">_xll.BInterpol('Base CDI'!$H$4:$H$28,'Base CDI'!$J$4:$J$29,S4965,"Cubic","Extrapolate=Linear","MultiX=Average","Skip=True","Sort=True")</f>
        <v>13.514580027359782</v>
      </c>
      <c r="U4965" s="43">
        <f ca="1">_xll.BInterpol('Base CDI'!$H$4:$H$28,'Base CDI'!$I$4:$I$29,S4965,"Cubic","Extrapolate=Linear","MultiX=Average","Skip=True","Sort=True")</f>
        <v>13.536450068399452</v>
      </c>
    </row>
    <row r="4966" spans="16:21" x14ac:dyDescent="0.25">
      <c r="P4966" s="10">
        <v>41732</v>
      </c>
      <c r="Q4966">
        <v>32.882869999999997</v>
      </c>
      <c r="S4966" s="42">
        <f t="shared" ca="1" si="83"/>
        <v>50986</v>
      </c>
      <c r="T4966" s="43">
        <f ca="1">_xll.BInterpol('Base CDI'!$H$4:$H$28,'Base CDI'!$J$4:$J$29,S4966,"Cubic","Extrapolate=Linear","MultiX=Average","Skip=True","Sort=True")</f>
        <v>13.514582763337895</v>
      </c>
      <c r="U4966" s="43">
        <f ca="1">_xll.BInterpol('Base CDI'!$H$4:$H$28,'Base CDI'!$I$4:$I$29,S4966,"Cubic","Extrapolate=Linear","MultiX=Average","Skip=True","Sort=True")</f>
        <v>13.536456908344732</v>
      </c>
    </row>
    <row r="4967" spans="16:21" x14ac:dyDescent="0.25">
      <c r="P4967" s="10">
        <v>41733</v>
      </c>
      <c r="Q4967">
        <v>32.896259999999998</v>
      </c>
      <c r="S4967" s="42">
        <f t="shared" ca="1" si="83"/>
        <v>50987</v>
      </c>
      <c r="T4967" s="43">
        <f ca="1">_xll.BInterpol('Base CDI'!$H$4:$H$28,'Base CDI'!$J$4:$J$29,S4967,"Cubic","Extrapolate=Linear","MultiX=Average","Skip=True","Sort=True")</f>
        <v>13.514585499316007</v>
      </c>
      <c r="U4967" s="43">
        <f ca="1">_xll.BInterpol('Base CDI'!$H$4:$H$28,'Base CDI'!$I$4:$I$29,S4967,"Cubic","Extrapolate=Linear","MultiX=Average","Skip=True","Sort=True")</f>
        <v>13.536463748290013</v>
      </c>
    </row>
    <row r="4968" spans="16:21" x14ac:dyDescent="0.25">
      <c r="P4968" s="10">
        <v>41736</v>
      </c>
      <c r="Q4968">
        <v>32.909649999999999</v>
      </c>
      <c r="S4968" s="42">
        <f t="shared" ca="1" si="83"/>
        <v>50988</v>
      </c>
      <c r="T4968" s="43">
        <f ca="1">_xll.BInterpol('Base CDI'!$H$4:$H$28,'Base CDI'!$J$4:$J$29,S4968,"Cubic","Extrapolate=Linear","MultiX=Average","Skip=True","Sort=True")</f>
        <v>13.514588235294118</v>
      </c>
      <c r="U4968" s="43">
        <f ca="1">_xll.BInterpol('Base CDI'!$H$4:$H$28,'Base CDI'!$I$4:$I$29,S4968,"Cubic","Extrapolate=Linear","MultiX=Average","Skip=True","Sort=True")</f>
        <v>13.536470588235293</v>
      </c>
    </row>
    <row r="4969" spans="16:21" x14ac:dyDescent="0.25">
      <c r="P4969" s="10">
        <v>41737</v>
      </c>
      <c r="Q4969">
        <v>32.923050000000003</v>
      </c>
      <c r="S4969" s="42">
        <f t="shared" ca="1" si="83"/>
        <v>50989</v>
      </c>
      <c r="T4969" s="43">
        <f ca="1">_xll.BInterpol('Base CDI'!$H$4:$H$28,'Base CDI'!$J$4:$J$29,S4969,"Cubic","Extrapolate=Linear","MultiX=Average","Skip=True","Sort=True")</f>
        <v>13.514590971272231</v>
      </c>
      <c r="U4969" s="43">
        <f ca="1">_xll.BInterpol('Base CDI'!$H$4:$H$28,'Base CDI'!$I$4:$I$29,S4969,"Cubic","Extrapolate=Linear","MultiX=Average","Skip=True","Sort=True")</f>
        <v>13.536477428180573</v>
      </c>
    </row>
    <row r="4970" spans="16:21" x14ac:dyDescent="0.25">
      <c r="P4970" s="10">
        <v>41738</v>
      </c>
      <c r="Q4970">
        <v>32.936450000000001</v>
      </c>
      <c r="S4970" s="42">
        <f t="shared" ca="1" si="83"/>
        <v>50990</v>
      </c>
      <c r="T4970" s="43">
        <f ca="1">_xll.BInterpol('Base CDI'!$H$4:$H$28,'Base CDI'!$J$4:$J$29,S4970,"Cubic","Extrapolate=Linear","MultiX=Average","Skip=True","Sort=True")</f>
        <v>13.514593707250343</v>
      </c>
      <c r="U4970" s="43">
        <f ca="1">_xll.BInterpol('Base CDI'!$H$4:$H$28,'Base CDI'!$I$4:$I$29,S4970,"Cubic","Extrapolate=Linear","MultiX=Average","Skip=True","Sort=True")</f>
        <v>13.536484268125854</v>
      </c>
    </row>
    <row r="4971" spans="16:21" x14ac:dyDescent="0.25">
      <c r="P4971" s="10">
        <v>41739</v>
      </c>
      <c r="Q4971">
        <v>32.949860000000001</v>
      </c>
      <c r="S4971" s="42">
        <f t="shared" ca="1" si="83"/>
        <v>50991</v>
      </c>
      <c r="T4971" s="43">
        <f ca="1">_xll.BInterpol('Base CDI'!$H$4:$H$28,'Base CDI'!$J$4:$J$29,S4971,"Cubic","Extrapolate=Linear","MultiX=Average","Skip=True","Sort=True")</f>
        <v>13.514596443228456</v>
      </c>
      <c r="U4971" s="43">
        <f ca="1">_xll.BInterpol('Base CDI'!$H$4:$H$28,'Base CDI'!$I$4:$I$29,S4971,"Cubic","Extrapolate=Linear","MultiX=Average","Skip=True","Sort=True")</f>
        <v>13.536491108071134</v>
      </c>
    </row>
    <row r="4972" spans="16:21" x14ac:dyDescent="0.25">
      <c r="P4972" s="10">
        <v>41740</v>
      </c>
      <c r="Q4972">
        <v>32.963270000000001</v>
      </c>
      <c r="S4972" s="42">
        <f t="shared" ca="1" si="83"/>
        <v>50992</v>
      </c>
      <c r="T4972" s="43">
        <f ca="1">_xll.BInterpol('Base CDI'!$H$4:$H$28,'Base CDI'!$J$4:$J$29,S4972,"Cubic","Extrapolate=Linear","MultiX=Average","Skip=True","Sort=True")</f>
        <v>13.514599179206568</v>
      </c>
      <c r="U4972" s="43">
        <f ca="1">_xll.BInterpol('Base CDI'!$H$4:$H$28,'Base CDI'!$I$4:$I$29,S4972,"Cubic","Extrapolate=Linear","MultiX=Average","Skip=True","Sort=True")</f>
        <v>13.536497948016414</v>
      </c>
    </row>
    <row r="4973" spans="16:21" x14ac:dyDescent="0.25">
      <c r="P4973" s="10">
        <v>41743</v>
      </c>
      <c r="Q4973">
        <v>32.976680000000002</v>
      </c>
      <c r="S4973" s="42">
        <f t="shared" ca="1" si="83"/>
        <v>50993</v>
      </c>
      <c r="T4973" s="43">
        <f ca="1">_xll.BInterpol('Base CDI'!$H$4:$H$28,'Base CDI'!$J$4:$J$29,S4973,"Cubic","Extrapolate=Linear","MultiX=Average","Skip=True","Sort=True")</f>
        <v>13.514601915184679</v>
      </c>
      <c r="U4973" s="43">
        <f ca="1">_xll.BInterpol('Base CDI'!$H$4:$H$28,'Base CDI'!$I$4:$I$29,S4973,"Cubic","Extrapolate=Linear","MultiX=Average","Skip=True","Sort=True")</f>
        <v>13.536504787961695</v>
      </c>
    </row>
    <row r="4974" spans="16:21" x14ac:dyDescent="0.25">
      <c r="P4974" s="10">
        <v>41744</v>
      </c>
      <c r="Q4974">
        <v>32.990110000000001</v>
      </c>
      <c r="S4974" s="42">
        <f t="shared" ca="1" si="83"/>
        <v>50994</v>
      </c>
      <c r="T4974" s="43">
        <f ca="1">_xll.BInterpol('Base CDI'!$H$4:$H$28,'Base CDI'!$J$4:$J$29,S4974,"Cubic","Extrapolate=Linear","MultiX=Average","Skip=True","Sort=True")</f>
        <v>13.514604651162792</v>
      </c>
      <c r="U4974" s="43">
        <f ca="1">_xll.BInterpol('Base CDI'!$H$4:$H$28,'Base CDI'!$I$4:$I$29,S4974,"Cubic","Extrapolate=Linear","MultiX=Average","Skip=True","Sort=True")</f>
        <v>13.536511627906975</v>
      </c>
    </row>
    <row r="4975" spans="16:21" x14ac:dyDescent="0.25">
      <c r="P4975" s="10">
        <v>41745</v>
      </c>
      <c r="Q4975">
        <v>33.003540000000001</v>
      </c>
      <c r="S4975" s="42">
        <f t="shared" ca="1" si="83"/>
        <v>50995</v>
      </c>
      <c r="T4975" s="43">
        <f ca="1">_xll.BInterpol('Base CDI'!$H$4:$H$28,'Base CDI'!$J$4:$J$29,S4975,"Cubic","Extrapolate=Linear","MultiX=Average","Skip=True","Sort=True")</f>
        <v>13.514607387140904</v>
      </c>
      <c r="U4975" s="43">
        <f ca="1">_xll.BInterpol('Base CDI'!$H$4:$H$28,'Base CDI'!$I$4:$I$29,S4975,"Cubic","Extrapolate=Linear","MultiX=Average","Skip=True","Sort=True")</f>
        <v>13.536518467852256</v>
      </c>
    </row>
    <row r="4976" spans="16:21" x14ac:dyDescent="0.25">
      <c r="P4976" s="10">
        <v>41746</v>
      </c>
      <c r="Q4976">
        <v>33.016970000000001</v>
      </c>
      <c r="S4976" s="42">
        <f t="shared" ca="1" si="83"/>
        <v>50996</v>
      </c>
      <c r="T4976" s="43">
        <f ca="1">_xll.BInterpol('Base CDI'!$H$4:$H$28,'Base CDI'!$J$4:$J$29,S4976,"Cubic","Extrapolate=Linear","MultiX=Average","Skip=True","Sort=True")</f>
        <v>13.514610123119017</v>
      </c>
      <c r="U4976" s="43">
        <f ca="1">_xll.BInterpol('Base CDI'!$H$4:$H$28,'Base CDI'!$I$4:$I$29,S4976,"Cubic","Extrapolate=Linear","MultiX=Average","Skip=True","Sort=True")</f>
        <v>13.536525307797536</v>
      </c>
    </row>
    <row r="4977" spans="16:21" x14ac:dyDescent="0.25">
      <c r="P4977" s="10">
        <v>41751</v>
      </c>
      <c r="Q4977">
        <v>33.030410000000003</v>
      </c>
      <c r="S4977" s="42">
        <f t="shared" ca="1" si="83"/>
        <v>50997</v>
      </c>
      <c r="T4977" s="43">
        <f ca="1">_xll.BInterpol('Base CDI'!$H$4:$H$28,'Base CDI'!$J$4:$J$29,S4977,"Cubic","Extrapolate=Linear","MultiX=Average","Skip=True","Sort=True")</f>
        <v>13.514612859097129</v>
      </c>
      <c r="U4977" s="43">
        <f ca="1">_xll.BInterpol('Base CDI'!$H$4:$H$28,'Base CDI'!$I$4:$I$29,S4977,"Cubic","Extrapolate=Linear","MultiX=Average","Skip=True","Sort=True")</f>
        <v>13.536532147742816</v>
      </c>
    </row>
    <row r="4978" spans="16:21" x14ac:dyDescent="0.25">
      <c r="P4978" s="10">
        <v>41752</v>
      </c>
      <c r="Q4978">
        <v>33.043849999999999</v>
      </c>
      <c r="S4978" s="42">
        <f t="shared" ca="1" si="83"/>
        <v>50998</v>
      </c>
      <c r="T4978" s="43">
        <f ca="1">_xll.BInterpol('Base CDI'!$H$4:$H$28,'Base CDI'!$J$4:$J$29,S4978,"Cubic","Extrapolate=Linear","MultiX=Average","Skip=True","Sort=True")</f>
        <v>13.514615595075242</v>
      </c>
      <c r="U4978" s="43">
        <f ca="1">_xll.BInterpol('Base CDI'!$H$4:$H$28,'Base CDI'!$I$4:$I$29,S4978,"Cubic","Extrapolate=Linear","MultiX=Average","Skip=True","Sort=True")</f>
        <v>13.536538987688097</v>
      </c>
    </row>
    <row r="4979" spans="16:21" x14ac:dyDescent="0.25">
      <c r="P4979" s="10">
        <v>41753</v>
      </c>
      <c r="Q4979">
        <v>33.057299999999998</v>
      </c>
      <c r="S4979" s="42">
        <f t="shared" ca="1" si="83"/>
        <v>50999</v>
      </c>
      <c r="T4979" s="43">
        <f ca="1">_xll.BInterpol('Base CDI'!$H$4:$H$28,'Base CDI'!$J$4:$J$29,S4979,"Cubic","Extrapolate=Linear","MultiX=Average","Skip=True","Sort=True")</f>
        <v>13.514618331053352</v>
      </c>
      <c r="U4979" s="43">
        <f ca="1">_xll.BInterpol('Base CDI'!$H$4:$H$28,'Base CDI'!$I$4:$I$29,S4979,"Cubic","Extrapolate=Linear","MultiX=Average","Skip=True","Sort=True")</f>
        <v>13.536545827633377</v>
      </c>
    </row>
    <row r="4980" spans="16:21" x14ac:dyDescent="0.25">
      <c r="P4980" s="10">
        <v>41754</v>
      </c>
      <c r="Q4980">
        <v>33.07076</v>
      </c>
      <c r="S4980" s="42">
        <f t="shared" ca="1" si="83"/>
        <v>51000</v>
      </c>
      <c r="T4980" s="43">
        <f ca="1">_xll.BInterpol('Base CDI'!$H$4:$H$28,'Base CDI'!$J$4:$J$29,S4980,"Cubic","Extrapolate=Linear","MultiX=Average","Skip=True","Sort=True")</f>
        <v>13.514621067031465</v>
      </c>
      <c r="U4980" s="43">
        <f ca="1">_xll.BInterpol('Base CDI'!$H$4:$H$28,'Base CDI'!$I$4:$I$29,S4980,"Cubic","Extrapolate=Linear","MultiX=Average","Skip=True","Sort=True")</f>
        <v>13.536552667578658</v>
      </c>
    </row>
    <row r="4981" spans="16:21" x14ac:dyDescent="0.25">
      <c r="P4981" s="10">
        <v>41757</v>
      </c>
      <c r="Q4981">
        <v>33.084220000000002</v>
      </c>
      <c r="S4981" s="42">
        <f t="shared" ca="1" si="83"/>
        <v>51001</v>
      </c>
      <c r="T4981" s="43">
        <f ca="1">_xll.BInterpol('Base CDI'!$H$4:$H$28,'Base CDI'!$J$4:$J$29,S4981,"Cubic","Extrapolate=Linear","MultiX=Average","Skip=True","Sort=True")</f>
        <v>13.514623803009577</v>
      </c>
      <c r="U4981" s="43">
        <f ca="1">_xll.BInterpol('Base CDI'!$H$4:$H$28,'Base CDI'!$I$4:$I$29,S4981,"Cubic","Extrapolate=Linear","MultiX=Average","Skip=True","Sort=True")</f>
        <v>13.536559507523938</v>
      </c>
    </row>
    <row r="4982" spans="16:21" x14ac:dyDescent="0.25">
      <c r="P4982" s="10">
        <v>41758</v>
      </c>
      <c r="Q4982">
        <v>33.09769</v>
      </c>
      <c r="S4982" s="42">
        <f t="shared" ca="1" si="83"/>
        <v>51002</v>
      </c>
      <c r="T4982" s="43">
        <f ca="1">_xll.BInterpol('Base CDI'!$H$4:$H$28,'Base CDI'!$J$4:$J$29,S4982,"Cubic","Extrapolate=Linear","MultiX=Average","Skip=True","Sort=True")</f>
        <v>13.51462653898769</v>
      </c>
      <c r="U4982" s="43">
        <f ca="1">_xll.BInterpol('Base CDI'!$H$4:$H$28,'Base CDI'!$I$4:$I$29,S4982,"Cubic","Extrapolate=Linear","MultiX=Average","Skip=True","Sort=True")</f>
        <v>13.536566347469218</v>
      </c>
    </row>
    <row r="4983" spans="16:21" x14ac:dyDescent="0.25">
      <c r="P4983" s="10">
        <v>41759</v>
      </c>
      <c r="Q4983">
        <v>33.111159999999998</v>
      </c>
      <c r="S4983" s="42">
        <f t="shared" ca="1" si="83"/>
        <v>51003</v>
      </c>
      <c r="T4983" s="43">
        <f ca="1">_xll.BInterpol('Base CDI'!$H$4:$H$28,'Base CDI'!$J$4:$J$29,S4983,"Cubic","Extrapolate=Linear","MultiX=Average","Skip=True","Sort=True")</f>
        <v>13.514629274965802</v>
      </c>
      <c r="U4983" s="43">
        <f ca="1">_xll.BInterpol('Base CDI'!$H$4:$H$28,'Base CDI'!$I$4:$I$29,S4983,"Cubic","Extrapolate=Linear","MultiX=Average","Skip=True","Sort=True")</f>
        <v>13.536573187414499</v>
      </c>
    </row>
    <row r="4984" spans="16:21" x14ac:dyDescent="0.25">
      <c r="P4984" s="10">
        <v>41761</v>
      </c>
      <c r="Q4984">
        <v>33.124639999999999</v>
      </c>
      <c r="S4984" s="42">
        <f t="shared" ca="1" si="83"/>
        <v>51004</v>
      </c>
      <c r="T4984" s="43">
        <f ca="1">_xll.BInterpol('Base CDI'!$H$4:$H$28,'Base CDI'!$J$4:$J$29,S4984,"Cubic","Extrapolate=Linear","MultiX=Average","Skip=True","Sort=True")</f>
        <v>13.514632010943913</v>
      </c>
      <c r="U4984" s="43">
        <f ca="1">_xll.BInterpol('Base CDI'!$H$4:$H$28,'Base CDI'!$I$4:$I$29,S4984,"Cubic","Extrapolate=Linear","MultiX=Average","Skip=True","Sort=True")</f>
        <v>13.536580027359779</v>
      </c>
    </row>
    <row r="4985" spans="16:21" x14ac:dyDescent="0.25">
      <c r="P4985" s="10">
        <v>41764</v>
      </c>
      <c r="Q4985">
        <v>33.138120000000001</v>
      </c>
      <c r="S4985" s="42">
        <f t="shared" ca="1" si="83"/>
        <v>51005</v>
      </c>
      <c r="T4985" s="43">
        <f ca="1">_xll.BInterpol('Base CDI'!$H$4:$H$28,'Base CDI'!$J$4:$J$29,S4985,"Cubic","Extrapolate=Linear","MultiX=Average","Skip=True","Sort=True")</f>
        <v>13.514634746922026</v>
      </c>
      <c r="U4985" s="43">
        <f ca="1">_xll.BInterpol('Base CDI'!$H$4:$H$28,'Base CDI'!$I$4:$I$29,S4985,"Cubic","Extrapolate=Linear","MultiX=Average","Skip=True","Sort=True")</f>
        <v>13.53658686730506</v>
      </c>
    </row>
    <row r="4986" spans="16:21" x14ac:dyDescent="0.25">
      <c r="P4986" s="10">
        <v>41765</v>
      </c>
      <c r="Q4986">
        <v>33.151609999999998</v>
      </c>
      <c r="S4986" s="42">
        <f t="shared" ca="1" si="83"/>
        <v>51006</v>
      </c>
      <c r="T4986" s="43">
        <f ca="1">_xll.BInterpol('Base CDI'!$H$4:$H$28,'Base CDI'!$J$4:$J$29,S4986,"Cubic","Extrapolate=Linear","MultiX=Average","Skip=True","Sort=True")</f>
        <v>13.514637482900138</v>
      </c>
      <c r="U4986" s="43">
        <f ca="1">_xll.BInterpol('Base CDI'!$H$4:$H$28,'Base CDI'!$I$4:$I$29,S4986,"Cubic","Extrapolate=Linear","MultiX=Average","Skip=True","Sort=True")</f>
        <v>13.53659370725034</v>
      </c>
    </row>
    <row r="4987" spans="16:21" x14ac:dyDescent="0.25">
      <c r="P4987" s="10">
        <v>41766</v>
      </c>
      <c r="Q4987">
        <v>33.165109999999999</v>
      </c>
      <c r="S4987" s="42">
        <f t="shared" ca="1" si="83"/>
        <v>51007</v>
      </c>
      <c r="T4987" s="43">
        <f ca="1">_xll.BInterpol('Base CDI'!$H$4:$H$28,'Base CDI'!$J$4:$J$29,S4987,"Cubic","Extrapolate=Linear","MultiX=Average","Skip=True","Sort=True")</f>
        <v>13.514640218878251</v>
      </c>
      <c r="U4987" s="43">
        <f ca="1">_xll.BInterpol('Base CDI'!$H$4:$H$28,'Base CDI'!$I$4:$I$29,S4987,"Cubic","Extrapolate=Linear","MultiX=Average","Skip=True","Sort=True")</f>
        <v>13.53660054719562</v>
      </c>
    </row>
    <row r="4988" spans="16:21" x14ac:dyDescent="0.25">
      <c r="P4988" s="10">
        <v>41767</v>
      </c>
      <c r="Q4988">
        <v>33.178609999999999</v>
      </c>
      <c r="S4988" s="42">
        <f t="shared" ca="1" si="83"/>
        <v>51008</v>
      </c>
      <c r="T4988" s="43">
        <f ca="1">_xll.BInterpol('Base CDI'!$H$4:$H$28,'Base CDI'!$J$4:$J$29,S4988,"Cubic","Extrapolate=Linear","MultiX=Average","Skip=True","Sort=True")</f>
        <v>13.514642954856363</v>
      </c>
      <c r="U4988" s="43">
        <f ca="1">_xll.BInterpol('Base CDI'!$H$4:$H$28,'Base CDI'!$I$4:$I$29,S4988,"Cubic","Extrapolate=Linear","MultiX=Average","Skip=True","Sort=True")</f>
        <v>13.536607387140901</v>
      </c>
    </row>
    <row r="4989" spans="16:21" x14ac:dyDescent="0.25">
      <c r="P4989" s="10">
        <v>41768</v>
      </c>
      <c r="Q4989">
        <v>33.19211</v>
      </c>
      <c r="S4989" s="42">
        <f t="shared" ca="1" si="83"/>
        <v>51009</v>
      </c>
      <c r="T4989" s="43">
        <f ca="1">_xll.BInterpol('Base CDI'!$H$4:$H$28,'Base CDI'!$J$4:$J$29,S4989,"Cubic","Extrapolate=Linear","MultiX=Average","Skip=True","Sort=True")</f>
        <v>13.514645690834474</v>
      </c>
      <c r="U4989" s="43">
        <f ca="1">_xll.BInterpol('Base CDI'!$H$4:$H$28,'Base CDI'!$I$4:$I$29,S4989,"Cubic","Extrapolate=Linear","MultiX=Average","Skip=True","Sort=True")</f>
        <v>13.536614227086181</v>
      </c>
    </row>
    <row r="4990" spans="16:21" x14ac:dyDescent="0.25">
      <c r="P4990" s="10">
        <v>41771</v>
      </c>
      <c r="Q4990">
        <v>33.205620000000003</v>
      </c>
      <c r="S4990" s="42">
        <f t="shared" ca="1" si="83"/>
        <v>51010</v>
      </c>
      <c r="T4990" s="43">
        <f ca="1">_xll.BInterpol('Base CDI'!$H$4:$H$28,'Base CDI'!$J$4:$J$29,S4990,"Cubic","Extrapolate=Linear","MultiX=Average","Skip=True","Sort=True")</f>
        <v>13.514648426812586</v>
      </c>
      <c r="U4990" s="43">
        <f ca="1">_xll.BInterpol('Base CDI'!$H$4:$H$28,'Base CDI'!$I$4:$I$29,S4990,"Cubic","Extrapolate=Linear","MultiX=Average","Skip=True","Sort=True")</f>
        <v>13.536621067031462</v>
      </c>
    </row>
    <row r="4991" spans="16:21" x14ac:dyDescent="0.25">
      <c r="P4991" s="10">
        <v>41772</v>
      </c>
      <c r="Q4991">
        <v>33.219140000000003</v>
      </c>
      <c r="S4991" s="42">
        <f t="shared" ca="1" si="83"/>
        <v>51011</v>
      </c>
      <c r="T4991" s="43">
        <f ca="1">_xll.BInterpol('Base CDI'!$H$4:$H$28,'Base CDI'!$J$4:$J$29,S4991,"Cubic","Extrapolate=Linear","MultiX=Average","Skip=True","Sort=True")</f>
        <v>13.514651162790699</v>
      </c>
      <c r="U4991" s="43">
        <f ca="1">_xll.BInterpol('Base CDI'!$H$4:$H$28,'Base CDI'!$I$4:$I$29,S4991,"Cubic","Extrapolate=Linear","MultiX=Average","Skip=True","Sort=True")</f>
        <v>13.536627906976742</v>
      </c>
    </row>
    <row r="4992" spans="16:21" x14ac:dyDescent="0.25">
      <c r="P4992" s="10">
        <v>41773</v>
      </c>
      <c r="Q4992">
        <v>33.232660000000003</v>
      </c>
      <c r="S4992" s="42">
        <f t="shared" ca="1" si="83"/>
        <v>51012</v>
      </c>
      <c r="T4992" s="43">
        <f ca="1">_xll.BInterpol('Base CDI'!$H$4:$H$28,'Base CDI'!$J$4:$J$29,S4992,"Cubic","Extrapolate=Linear","MultiX=Average","Skip=True","Sort=True")</f>
        <v>13.514653898768811</v>
      </c>
      <c r="U4992" s="43">
        <f ca="1">_xll.BInterpol('Base CDI'!$H$4:$H$28,'Base CDI'!$I$4:$I$29,S4992,"Cubic","Extrapolate=Linear","MultiX=Average","Skip=True","Sort=True")</f>
        <v>13.536634746922022</v>
      </c>
    </row>
    <row r="4993" spans="16:21" x14ac:dyDescent="0.25">
      <c r="P4993" s="10">
        <v>41774</v>
      </c>
      <c r="Q4993">
        <v>33.246189999999999</v>
      </c>
      <c r="S4993" s="42">
        <f t="shared" ca="1" si="83"/>
        <v>51013</v>
      </c>
      <c r="T4993" s="43">
        <f ca="1">_xll.BInterpol('Base CDI'!$H$4:$H$28,'Base CDI'!$J$4:$J$29,S4993,"Cubic","Extrapolate=Linear","MultiX=Average","Skip=True","Sort=True")</f>
        <v>13.514656634746924</v>
      </c>
      <c r="U4993" s="43">
        <f ca="1">_xll.BInterpol('Base CDI'!$H$4:$H$28,'Base CDI'!$I$4:$I$29,S4993,"Cubic","Extrapolate=Linear","MultiX=Average","Skip=True","Sort=True")</f>
        <v>13.536641586867303</v>
      </c>
    </row>
    <row r="4994" spans="16:21" x14ac:dyDescent="0.25">
      <c r="P4994" s="10">
        <v>41775</v>
      </c>
      <c r="Q4994">
        <v>33.259720000000002</v>
      </c>
      <c r="S4994" s="42">
        <f t="shared" ca="1" si="83"/>
        <v>51014</v>
      </c>
      <c r="T4994" s="43">
        <f ca="1">_xll.BInterpol('Base CDI'!$H$4:$H$28,'Base CDI'!$J$4:$J$29,S4994,"Cubic","Extrapolate=Linear","MultiX=Average","Skip=True","Sort=True")</f>
        <v>13.514659370725036</v>
      </c>
      <c r="U4994" s="43">
        <f ca="1">_xll.BInterpol('Base CDI'!$H$4:$H$28,'Base CDI'!$I$4:$I$29,S4994,"Cubic","Extrapolate=Linear","MultiX=Average","Skip=True","Sort=True")</f>
        <v>13.536648426812583</v>
      </c>
    </row>
    <row r="4995" spans="16:21" x14ac:dyDescent="0.25">
      <c r="P4995" s="10">
        <v>41778</v>
      </c>
      <c r="Q4995">
        <v>33.273260000000001</v>
      </c>
      <c r="S4995" s="42">
        <f t="shared" ca="1" si="83"/>
        <v>51015</v>
      </c>
      <c r="T4995" s="43">
        <f ca="1">_xll.BInterpol('Base CDI'!$H$4:$H$28,'Base CDI'!$J$4:$J$29,S4995,"Cubic","Extrapolate=Linear","MultiX=Average","Skip=True","Sort=True")</f>
        <v>13.514662106703147</v>
      </c>
      <c r="U4995" s="43">
        <f ca="1">_xll.BInterpol('Base CDI'!$H$4:$H$28,'Base CDI'!$I$4:$I$29,S4995,"Cubic","Extrapolate=Linear","MultiX=Average","Skip=True","Sort=True")</f>
        <v>13.536655266757863</v>
      </c>
    </row>
    <row r="4996" spans="16:21" x14ac:dyDescent="0.25">
      <c r="P4996" s="10">
        <v>41779</v>
      </c>
      <c r="Q4996">
        <v>33.286799999999999</v>
      </c>
      <c r="S4996" s="42">
        <f t="shared" ca="1" si="83"/>
        <v>51016</v>
      </c>
      <c r="T4996" s="43">
        <f ca="1">_xll.BInterpol('Base CDI'!$H$4:$H$28,'Base CDI'!$J$4:$J$29,S4996,"Cubic","Extrapolate=Linear","MultiX=Average","Skip=True","Sort=True")</f>
        <v>13.51466484268126</v>
      </c>
      <c r="U4996" s="43">
        <f ca="1">_xll.BInterpol('Base CDI'!$H$4:$H$28,'Base CDI'!$I$4:$I$29,S4996,"Cubic","Extrapolate=Linear","MultiX=Average","Skip=True","Sort=True")</f>
        <v>13.536662106703144</v>
      </c>
    </row>
    <row r="4997" spans="16:21" x14ac:dyDescent="0.25">
      <c r="P4997" s="10">
        <v>41780</v>
      </c>
      <c r="Q4997">
        <v>33.300350000000002</v>
      </c>
      <c r="S4997" s="42">
        <f t="shared" ca="1" si="83"/>
        <v>51017</v>
      </c>
      <c r="T4997" s="43">
        <f ca="1">_xll.BInterpol('Base CDI'!$H$4:$H$28,'Base CDI'!$J$4:$J$29,S4997,"Cubic","Extrapolate=Linear","MultiX=Average","Skip=True","Sort=True")</f>
        <v>13.514667578659372</v>
      </c>
      <c r="U4997" s="43">
        <f ca="1">_xll.BInterpol('Base CDI'!$H$4:$H$28,'Base CDI'!$I$4:$I$29,S4997,"Cubic","Extrapolate=Linear","MultiX=Average","Skip=True","Sort=True")</f>
        <v>13.536668946648424</v>
      </c>
    </row>
    <row r="4998" spans="16:21" x14ac:dyDescent="0.25">
      <c r="P4998" s="10">
        <v>41781</v>
      </c>
      <c r="Q4998">
        <v>33.31391</v>
      </c>
      <c r="S4998" s="42">
        <f t="shared" ca="1" si="83"/>
        <v>51018</v>
      </c>
      <c r="T4998" s="43">
        <f ca="1">_xll.BInterpol('Base CDI'!$H$4:$H$28,'Base CDI'!$J$4:$J$29,S4998,"Cubic","Extrapolate=Linear","MultiX=Average","Skip=True","Sort=True")</f>
        <v>13.514670314637485</v>
      </c>
      <c r="U4998" s="43">
        <f ca="1">_xll.BInterpol('Base CDI'!$H$4:$H$28,'Base CDI'!$I$4:$I$29,S4998,"Cubic","Extrapolate=Linear","MultiX=Average","Skip=True","Sort=True")</f>
        <v>13.536675786593705</v>
      </c>
    </row>
    <row r="4999" spans="16:21" x14ac:dyDescent="0.25">
      <c r="P4999" s="10">
        <v>41782</v>
      </c>
      <c r="Q4999">
        <v>33.327469999999998</v>
      </c>
      <c r="S4999" s="42">
        <f t="shared" ca="1" si="83"/>
        <v>51019</v>
      </c>
      <c r="T4999" s="43">
        <f ca="1">_xll.BInterpol('Base CDI'!$H$4:$H$28,'Base CDI'!$J$4:$J$29,S4999,"Cubic","Extrapolate=Linear","MultiX=Average","Skip=True","Sort=True")</f>
        <v>13.514673050615597</v>
      </c>
      <c r="U4999" s="43">
        <f ca="1">_xll.BInterpol('Base CDI'!$H$4:$H$28,'Base CDI'!$I$4:$I$29,S4999,"Cubic","Extrapolate=Linear","MultiX=Average","Skip=True","Sort=True")</f>
        <v>13.536682626538985</v>
      </c>
    </row>
    <row r="5000" spans="16:21" x14ac:dyDescent="0.25">
      <c r="P5000" s="10">
        <v>41785</v>
      </c>
      <c r="Q5000">
        <v>33.341030000000003</v>
      </c>
      <c r="S5000" s="42">
        <f t="shared" ca="1" si="83"/>
        <v>51020</v>
      </c>
      <c r="T5000" s="43">
        <f ca="1">_xll.BInterpol('Base CDI'!$H$4:$H$28,'Base CDI'!$J$4:$J$29,S5000,"Cubic","Extrapolate=Linear","MultiX=Average","Skip=True","Sort=True")</f>
        <v>13.514675786593708</v>
      </c>
      <c r="U5000" s="43">
        <f ca="1">_xll.BInterpol('Base CDI'!$H$4:$H$28,'Base CDI'!$I$4:$I$29,S5000,"Cubic","Extrapolate=Linear","MultiX=Average","Skip=True","Sort=True")</f>
        <v>13.536689466484265</v>
      </c>
    </row>
    <row r="5001" spans="16:21" x14ac:dyDescent="0.25">
      <c r="P5001" s="10">
        <v>41786</v>
      </c>
      <c r="Q5001">
        <v>33.354610000000001</v>
      </c>
      <c r="S5001" s="42">
        <f t="shared" ca="1" si="83"/>
        <v>51021</v>
      </c>
      <c r="T5001" s="43">
        <f ca="1">_xll.BInterpol('Base CDI'!$H$4:$H$28,'Base CDI'!$J$4:$J$29,S5001,"Cubic","Extrapolate=Linear","MultiX=Average","Skip=True","Sort=True")</f>
        <v>13.51467852257182</v>
      </c>
      <c r="U5001" s="43">
        <f ca="1">_xll.BInterpol('Base CDI'!$H$4:$H$28,'Base CDI'!$I$4:$I$29,S5001,"Cubic","Extrapolate=Linear","MultiX=Average","Skip=True","Sort=True")</f>
        <v>13.536696306429546</v>
      </c>
    </row>
    <row r="5002" spans="16:21" x14ac:dyDescent="0.25">
      <c r="P5002" s="10">
        <v>41787</v>
      </c>
      <c r="Q5002">
        <v>33.368180000000002</v>
      </c>
      <c r="S5002" s="42">
        <f t="shared" ca="1" si="83"/>
        <v>51022</v>
      </c>
      <c r="T5002" s="43">
        <f ca="1">_xll.BInterpol('Base CDI'!$H$4:$H$28,'Base CDI'!$J$4:$J$29,S5002,"Cubic","Extrapolate=Linear","MultiX=Average","Skip=True","Sort=True")</f>
        <v>13.514681258549933</v>
      </c>
      <c r="U5002" s="43">
        <f ca="1">_xll.BInterpol('Base CDI'!$H$4:$H$28,'Base CDI'!$I$4:$I$29,S5002,"Cubic","Extrapolate=Linear","MultiX=Average","Skip=True","Sort=True")</f>
        <v>13.536703146374826</v>
      </c>
    </row>
    <row r="5003" spans="16:21" x14ac:dyDescent="0.25">
      <c r="P5003" s="10">
        <v>41788</v>
      </c>
      <c r="Q5003">
        <v>33.38176</v>
      </c>
      <c r="S5003" s="42">
        <f t="shared" ref="S5003:S5066" ca="1" si="84">S5002+1</f>
        <v>51023</v>
      </c>
      <c r="T5003" s="43">
        <f ca="1">_xll.BInterpol('Base CDI'!$H$4:$H$28,'Base CDI'!$J$4:$J$29,S5003,"Cubic","Extrapolate=Linear","MultiX=Average","Skip=True","Sort=True")</f>
        <v>13.514683994528045</v>
      </c>
      <c r="U5003" s="43">
        <f ca="1">_xll.BInterpol('Base CDI'!$H$4:$H$28,'Base CDI'!$I$4:$I$29,S5003,"Cubic","Extrapolate=Linear","MultiX=Average","Skip=True","Sort=True")</f>
        <v>13.536709986320107</v>
      </c>
    </row>
    <row r="5004" spans="16:21" x14ac:dyDescent="0.25">
      <c r="P5004" s="10">
        <v>41789</v>
      </c>
      <c r="Q5004">
        <v>33.395350000000001</v>
      </c>
      <c r="S5004" s="42">
        <f t="shared" ca="1" si="84"/>
        <v>51024</v>
      </c>
      <c r="T5004" s="43">
        <f ca="1">_xll.BInterpol('Base CDI'!$H$4:$H$28,'Base CDI'!$J$4:$J$29,S5004,"Cubic","Extrapolate=Linear","MultiX=Average","Skip=True","Sort=True")</f>
        <v>13.514686730506158</v>
      </c>
      <c r="U5004" s="43">
        <f ca="1">_xll.BInterpol('Base CDI'!$H$4:$H$28,'Base CDI'!$I$4:$I$29,S5004,"Cubic","Extrapolate=Linear","MultiX=Average","Skip=True","Sort=True")</f>
        <v>13.536716826265389</v>
      </c>
    </row>
    <row r="5005" spans="16:21" x14ac:dyDescent="0.25">
      <c r="P5005" s="10">
        <v>41792</v>
      </c>
      <c r="Q5005">
        <v>33.408949999999997</v>
      </c>
      <c r="S5005" s="42">
        <f t="shared" ca="1" si="84"/>
        <v>51025</v>
      </c>
      <c r="T5005" s="43">
        <f ca="1">_xll.BInterpol('Base CDI'!$H$4:$H$28,'Base CDI'!$J$4:$J$29,S5005,"Cubic","Extrapolate=Linear","MultiX=Average","Skip=True","Sort=True")</f>
        <v>13.514689466484269</v>
      </c>
      <c r="U5005" s="43">
        <f ca="1">_xll.BInterpol('Base CDI'!$H$4:$H$28,'Base CDI'!$I$4:$I$29,S5005,"Cubic","Extrapolate=Linear","MultiX=Average","Skip=True","Sort=True")</f>
        <v>13.536723666210669</v>
      </c>
    </row>
    <row r="5006" spans="16:21" x14ac:dyDescent="0.25">
      <c r="P5006" s="10">
        <v>41793</v>
      </c>
      <c r="Q5006">
        <v>33.422550000000001</v>
      </c>
      <c r="S5006" s="42">
        <f t="shared" ca="1" si="84"/>
        <v>51026</v>
      </c>
      <c r="T5006" s="43">
        <f ca="1">_xll.BInterpol('Base CDI'!$H$4:$H$28,'Base CDI'!$J$4:$J$29,S5006,"Cubic","Extrapolate=Linear","MultiX=Average","Skip=True","Sort=True")</f>
        <v>13.514692202462381</v>
      </c>
      <c r="U5006" s="43">
        <f ca="1">_xll.BInterpol('Base CDI'!$H$4:$H$28,'Base CDI'!$I$4:$I$29,S5006,"Cubic","Extrapolate=Linear","MultiX=Average","Skip=True","Sort=True")</f>
        <v>13.53673050615595</v>
      </c>
    </row>
    <row r="5007" spans="16:21" x14ac:dyDescent="0.25">
      <c r="P5007" s="10">
        <v>41794</v>
      </c>
      <c r="Q5007">
        <v>33.436149999999998</v>
      </c>
      <c r="S5007" s="42">
        <f t="shared" ca="1" si="84"/>
        <v>51027</v>
      </c>
      <c r="T5007" s="43">
        <f ca="1">_xll.BInterpol('Base CDI'!$H$4:$H$28,'Base CDI'!$J$4:$J$29,S5007,"Cubic","Extrapolate=Linear","MultiX=Average","Skip=True","Sort=True")</f>
        <v>13.514694938440494</v>
      </c>
      <c r="U5007" s="43">
        <f ca="1">_xll.BInterpol('Base CDI'!$H$4:$H$28,'Base CDI'!$I$4:$I$29,S5007,"Cubic","Extrapolate=Linear","MultiX=Average","Skip=True","Sort=True")</f>
        <v>13.53673734610123</v>
      </c>
    </row>
    <row r="5008" spans="16:21" x14ac:dyDescent="0.25">
      <c r="P5008" s="10">
        <v>41795</v>
      </c>
      <c r="Q5008">
        <v>33.449759999999998</v>
      </c>
      <c r="S5008" s="42">
        <f t="shared" ca="1" si="84"/>
        <v>51028</v>
      </c>
      <c r="T5008" s="43">
        <f ca="1">_xll.BInterpol('Base CDI'!$H$4:$H$28,'Base CDI'!$J$4:$J$29,S5008,"Cubic","Extrapolate=Linear","MultiX=Average","Skip=True","Sort=True")</f>
        <v>13.514697674418606</v>
      </c>
      <c r="U5008" s="43">
        <f ca="1">_xll.BInterpol('Base CDI'!$H$4:$H$28,'Base CDI'!$I$4:$I$29,S5008,"Cubic","Extrapolate=Linear","MultiX=Average","Skip=True","Sort=True")</f>
        <v>13.53674418604651</v>
      </c>
    </row>
    <row r="5009" spans="16:21" x14ac:dyDescent="0.25">
      <c r="P5009" s="10">
        <v>41796</v>
      </c>
      <c r="Q5009">
        <v>33.463380000000001</v>
      </c>
      <c r="S5009" s="42">
        <f t="shared" ca="1" si="84"/>
        <v>51029</v>
      </c>
      <c r="T5009" s="43">
        <f ca="1">_xll.BInterpol('Base CDI'!$H$4:$H$28,'Base CDI'!$J$4:$J$29,S5009,"Cubic","Extrapolate=Linear","MultiX=Average","Skip=True","Sort=True")</f>
        <v>13.514700410396719</v>
      </c>
      <c r="U5009" s="43">
        <f ca="1">_xll.BInterpol('Base CDI'!$H$4:$H$28,'Base CDI'!$I$4:$I$29,S5009,"Cubic","Extrapolate=Linear","MultiX=Average","Skip=True","Sort=True")</f>
        <v>13.536751025991791</v>
      </c>
    </row>
    <row r="5010" spans="16:21" x14ac:dyDescent="0.25">
      <c r="P5010" s="10">
        <v>41799</v>
      </c>
      <c r="Q5010">
        <v>33.476999999999997</v>
      </c>
      <c r="S5010" s="42">
        <f t="shared" ca="1" si="84"/>
        <v>51030</v>
      </c>
      <c r="T5010" s="43">
        <f ca="1">_xll.BInterpol('Base CDI'!$H$4:$H$28,'Base CDI'!$J$4:$J$29,S5010,"Cubic","Extrapolate=Linear","MultiX=Average","Skip=True","Sort=True")</f>
        <v>13.51470314637483</v>
      </c>
      <c r="U5010" s="43">
        <f ca="1">_xll.BInterpol('Base CDI'!$H$4:$H$28,'Base CDI'!$I$4:$I$29,S5010,"Cubic","Extrapolate=Linear","MultiX=Average","Skip=True","Sort=True")</f>
        <v>13.536757865937071</v>
      </c>
    </row>
    <row r="5011" spans="16:21" x14ac:dyDescent="0.25">
      <c r="P5011" s="10">
        <v>41800</v>
      </c>
      <c r="Q5011">
        <v>33.490670000000001</v>
      </c>
      <c r="S5011" s="42">
        <f t="shared" ca="1" si="84"/>
        <v>51031</v>
      </c>
      <c r="T5011" s="43">
        <f ca="1">_xll.BInterpol('Base CDI'!$H$4:$H$28,'Base CDI'!$J$4:$J$29,S5011,"Cubic","Extrapolate=Linear","MultiX=Average","Skip=True","Sort=True")</f>
        <v>13.514705882352942</v>
      </c>
      <c r="U5011" s="43">
        <f ca="1">_xll.BInterpol('Base CDI'!$H$4:$H$28,'Base CDI'!$I$4:$I$29,S5011,"Cubic","Extrapolate=Linear","MultiX=Average","Skip=True","Sort=True")</f>
        <v>13.536764705882351</v>
      </c>
    </row>
    <row r="5012" spans="16:21" x14ac:dyDescent="0.25">
      <c r="P5012" s="10">
        <v>41801</v>
      </c>
      <c r="Q5012">
        <v>33.504309999999997</v>
      </c>
      <c r="S5012" s="42">
        <f t="shared" ca="1" si="84"/>
        <v>51032</v>
      </c>
      <c r="T5012" s="43">
        <f ca="1">_xll.BInterpol('Base CDI'!$H$4:$H$28,'Base CDI'!$J$4:$J$29,S5012,"Cubic","Extrapolate=Linear","MultiX=Average","Skip=True","Sort=True")</f>
        <v>13.514708618331055</v>
      </c>
      <c r="U5012" s="43">
        <f ca="1">_xll.BInterpol('Base CDI'!$H$4:$H$28,'Base CDI'!$I$4:$I$29,S5012,"Cubic","Extrapolate=Linear","MultiX=Average","Skip=True","Sort=True")</f>
        <v>13.536771545827632</v>
      </c>
    </row>
    <row r="5013" spans="16:21" x14ac:dyDescent="0.25">
      <c r="P5013" s="10">
        <v>41802</v>
      </c>
      <c r="Q5013">
        <v>33.517940000000003</v>
      </c>
      <c r="S5013" s="42">
        <f t="shared" ca="1" si="84"/>
        <v>51033</v>
      </c>
      <c r="T5013" s="43">
        <f ca="1">_xll.BInterpol('Base CDI'!$H$4:$H$28,'Base CDI'!$J$4:$J$29,S5013,"Cubic","Extrapolate=Linear","MultiX=Average","Skip=True","Sort=True")</f>
        <v>13.514711354309167</v>
      </c>
      <c r="U5013" s="43">
        <f ca="1">_xll.BInterpol('Base CDI'!$H$4:$H$28,'Base CDI'!$I$4:$I$29,S5013,"Cubic","Extrapolate=Linear","MultiX=Average","Skip=True","Sort=True")</f>
        <v>13.536778385772912</v>
      </c>
    </row>
    <row r="5014" spans="16:21" x14ac:dyDescent="0.25">
      <c r="P5014" s="10">
        <v>41803</v>
      </c>
      <c r="Q5014">
        <v>33.531590000000001</v>
      </c>
      <c r="S5014" s="42">
        <f t="shared" ca="1" si="84"/>
        <v>51034</v>
      </c>
      <c r="T5014" s="43">
        <f ca="1">_xll.BInterpol('Base CDI'!$H$4:$H$28,'Base CDI'!$J$4:$J$29,S5014,"Cubic","Extrapolate=Linear","MultiX=Average","Skip=True","Sort=True")</f>
        <v>13.51471409028728</v>
      </c>
      <c r="U5014" s="43">
        <f ca="1">_xll.BInterpol('Base CDI'!$H$4:$H$28,'Base CDI'!$I$4:$I$29,S5014,"Cubic","Extrapolate=Linear","MultiX=Average","Skip=True","Sort=True")</f>
        <v>13.536785225718193</v>
      </c>
    </row>
    <row r="5015" spans="16:21" x14ac:dyDescent="0.25">
      <c r="P5015" s="10">
        <v>41806</v>
      </c>
      <c r="Q5015">
        <v>33.545229999999997</v>
      </c>
      <c r="S5015" s="42">
        <f t="shared" ca="1" si="84"/>
        <v>51035</v>
      </c>
      <c r="T5015" s="43">
        <f ca="1">_xll.BInterpol('Base CDI'!$H$4:$H$28,'Base CDI'!$J$4:$J$29,S5015,"Cubic","Extrapolate=Linear","MultiX=Average","Skip=True","Sort=True")</f>
        <v>13.514716826265392</v>
      </c>
      <c r="U5015" s="43">
        <f ca="1">_xll.BInterpol('Base CDI'!$H$4:$H$28,'Base CDI'!$I$4:$I$29,S5015,"Cubic","Extrapolate=Linear","MultiX=Average","Skip=True","Sort=True")</f>
        <v>13.536792065663473</v>
      </c>
    </row>
    <row r="5016" spans="16:21" x14ac:dyDescent="0.25">
      <c r="P5016" s="10">
        <v>41807</v>
      </c>
      <c r="Q5016">
        <v>33.558889999999998</v>
      </c>
      <c r="S5016" s="42">
        <f t="shared" ca="1" si="84"/>
        <v>51036</v>
      </c>
      <c r="T5016" s="43">
        <f ca="1">_xll.BInterpol('Base CDI'!$H$4:$H$28,'Base CDI'!$J$4:$J$29,S5016,"Cubic","Extrapolate=Linear","MultiX=Average","Skip=True","Sort=True")</f>
        <v>13.514719562243503</v>
      </c>
      <c r="U5016" s="43">
        <f ca="1">_xll.BInterpol('Base CDI'!$H$4:$H$28,'Base CDI'!$I$4:$I$29,S5016,"Cubic","Extrapolate=Linear","MultiX=Average","Skip=True","Sort=True")</f>
        <v>13.536798905608753</v>
      </c>
    </row>
    <row r="5017" spans="16:21" x14ac:dyDescent="0.25">
      <c r="P5017" s="10">
        <v>41808</v>
      </c>
      <c r="Q5017">
        <v>33.57255</v>
      </c>
      <c r="S5017" s="42">
        <f t="shared" ca="1" si="84"/>
        <v>51037</v>
      </c>
      <c r="T5017" s="43">
        <f ca="1">_xll.BInterpol('Base CDI'!$H$4:$H$28,'Base CDI'!$J$4:$J$29,S5017,"Cubic","Extrapolate=Linear","MultiX=Average","Skip=True","Sort=True")</f>
        <v>13.514722298221615</v>
      </c>
      <c r="U5017" s="43">
        <f ca="1">_xll.BInterpol('Base CDI'!$H$4:$H$28,'Base CDI'!$I$4:$I$29,S5017,"Cubic","Extrapolate=Linear","MultiX=Average","Skip=True","Sort=True")</f>
        <v>13.536805745554034</v>
      </c>
    </row>
    <row r="5018" spans="16:21" x14ac:dyDescent="0.25">
      <c r="P5018" s="10">
        <v>41810</v>
      </c>
      <c r="Q5018">
        <v>33.586219999999997</v>
      </c>
      <c r="S5018" s="42">
        <f t="shared" ca="1" si="84"/>
        <v>51038</v>
      </c>
      <c r="T5018" s="43">
        <f ca="1">_xll.BInterpol('Base CDI'!$H$4:$H$28,'Base CDI'!$J$4:$J$29,S5018,"Cubic","Extrapolate=Linear","MultiX=Average","Skip=True","Sort=True")</f>
        <v>13.514725034199728</v>
      </c>
      <c r="U5018" s="43">
        <f ca="1">_xll.BInterpol('Base CDI'!$H$4:$H$28,'Base CDI'!$I$4:$I$29,S5018,"Cubic","Extrapolate=Linear","MultiX=Average","Skip=True","Sort=True")</f>
        <v>13.536812585499314</v>
      </c>
    </row>
    <row r="5019" spans="16:21" x14ac:dyDescent="0.25">
      <c r="P5019" s="10">
        <v>41813</v>
      </c>
      <c r="Q5019">
        <v>33.599890000000002</v>
      </c>
      <c r="S5019" s="42">
        <f t="shared" ca="1" si="84"/>
        <v>51039</v>
      </c>
      <c r="T5019" s="43">
        <f ca="1">_xll.BInterpol('Base CDI'!$H$4:$H$28,'Base CDI'!$J$4:$J$29,S5019,"Cubic","Extrapolate=Linear","MultiX=Average","Skip=True","Sort=True")</f>
        <v>13.51472777017784</v>
      </c>
      <c r="U5019" s="43">
        <f ca="1">_xll.BInterpol('Base CDI'!$H$4:$H$28,'Base CDI'!$I$4:$I$29,S5019,"Cubic","Extrapolate=Linear","MultiX=Average","Skip=True","Sort=True")</f>
        <v>13.536819425444595</v>
      </c>
    </row>
    <row r="5020" spans="16:21" x14ac:dyDescent="0.25">
      <c r="P5020" s="10">
        <v>41814</v>
      </c>
      <c r="Q5020">
        <v>33.61356</v>
      </c>
      <c r="S5020" s="42">
        <f t="shared" ca="1" si="84"/>
        <v>51040</v>
      </c>
      <c r="T5020" s="43">
        <f ca="1">_xll.BInterpol('Base CDI'!$H$4:$H$28,'Base CDI'!$J$4:$J$29,S5020,"Cubic","Extrapolate=Linear","MultiX=Average","Skip=True","Sort=True")</f>
        <v>13.514730506155953</v>
      </c>
      <c r="U5020" s="43">
        <f ca="1">_xll.BInterpol('Base CDI'!$H$4:$H$28,'Base CDI'!$I$4:$I$29,S5020,"Cubic","Extrapolate=Linear","MultiX=Average","Skip=True","Sort=True")</f>
        <v>13.536826265389875</v>
      </c>
    </row>
    <row r="5021" spans="16:21" x14ac:dyDescent="0.25">
      <c r="P5021" s="10">
        <v>41815</v>
      </c>
      <c r="Q5021">
        <v>33.627249999999997</v>
      </c>
      <c r="S5021" s="42">
        <f t="shared" ca="1" si="84"/>
        <v>51041</v>
      </c>
      <c r="T5021" s="43">
        <f ca="1">_xll.BInterpol('Base CDI'!$H$4:$H$28,'Base CDI'!$J$4:$J$29,S5021,"Cubic","Extrapolate=Linear","MultiX=Average","Skip=True","Sort=True")</f>
        <v>13.514733242134064</v>
      </c>
      <c r="U5021" s="43">
        <f ca="1">_xll.BInterpol('Base CDI'!$H$4:$H$28,'Base CDI'!$I$4:$I$29,S5021,"Cubic","Extrapolate=Linear","MultiX=Average","Skip=True","Sort=True")</f>
        <v>13.536833105335155</v>
      </c>
    </row>
    <row r="5022" spans="16:21" x14ac:dyDescent="0.25">
      <c r="P5022" s="10">
        <v>41816</v>
      </c>
      <c r="Q5022">
        <v>33.640929999999997</v>
      </c>
      <c r="S5022" s="42">
        <f t="shared" ca="1" si="84"/>
        <v>51042</v>
      </c>
      <c r="T5022" s="43">
        <f ca="1">_xll.BInterpol('Base CDI'!$H$4:$H$28,'Base CDI'!$J$4:$J$29,S5022,"Cubic","Extrapolate=Linear","MultiX=Average","Skip=True","Sort=True")</f>
        <v>13.514735978112176</v>
      </c>
      <c r="U5022" s="43">
        <f ca="1">_xll.BInterpol('Base CDI'!$H$4:$H$28,'Base CDI'!$I$4:$I$29,S5022,"Cubic","Extrapolate=Linear","MultiX=Average","Skip=True","Sort=True")</f>
        <v>13.536839945280436</v>
      </c>
    </row>
    <row r="5023" spans="16:21" x14ac:dyDescent="0.25">
      <c r="P5023" s="10">
        <v>41817</v>
      </c>
      <c r="Q5023">
        <v>33.654629999999997</v>
      </c>
      <c r="S5023" s="42">
        <f t="shared" ca="1" si="84"/>
        <v>51043</v>
      </c>
      <c r="T5023" s="43">
        <f ca="1">_xll.BInterpol('Base CDI'!$H$4:$H$28,'Base CDI'!$J$4:$J$29,S5023,"Cubic","Extrapolate=Linear","MultiX=Average","Skip=True","Sort=True")</f>
        <v>13.514738714090289</v>
      </c>
      <c r="U5023" s="43">
        <f ca="1">_xll.BInterpol('Base CDI'!$H$4:$H$28,'Base CDI'!$I$4:$I$29,S5023,"Cubic","Extrapolate=Linear","MultiX=Average","Skip=True","Sort=True")</f>
        <v>13.536846785225716</v>
      </c>
    </row>
    <row r="5024" spans="16:21" x14ac:dyDescent="0.25">
      <c r="P5024" s="10">
        <v>41820</v>
      </c>
      <c r="Q5024">
        <v>33.668329999999997</v>
      </c>
      <c r="S5024" s="42">
        <f t="shared" ca="1" si="84"/>
        <v>51044</v>
      </c>
      <c r="T5024" s="43">
        <f ca="1">_xll.BInterpol('Base CDI'!$H$4:$H$28,'Base CDI'!$J$4:$J$29,S5024,"Cubic","Extrapolate=Linear","MultiX=Average","Skip=True","Sort=True")</f>
        <v>13.514741450068401</v>
      </c>
      <c r="U5024" s="43">
        <f ca="1">_xll.BInterpol('Base CDI'!$H$4:$H$28,'Base CDI'!$I$4:$I$29,S5024,"Cubic","Extrapolate=Linear","MultiX=Average","Skip=True","Sort=True")</f>
        <v>13.536853625170997</v>
      </c>
    </row>
    <row r="5025" spans="16:21" x14ac:dyDescent="0.25">
      <c r="P5025" s="10">
        <v>41821</v>
      </c>
      <c r="Q5025">
        <v>33.682029999999997</v>
      </c>
      <c r="S5025" s="42">
        <f t="shared" ca="1" si="84"/>
        <v>51045</v>
      </c>
      <c r="T5025" s="43">
        <f ca="1">_xll.BInterpol('Base CDI'!$H$4:$H$28,'Base CDI'!$J$4:$J$29,S5025,"Cubic","Extrapolate=Linear","MultiX=Average","Skip=True","Sort=True")</f>
        <v>13.514744186046514</v>
      </c>
      <c r="U5025" s="43">
        <f ca="1">_xll.BInterpol('Base CDI'!$H$4:$H$28,'Base CDI'!$I$4:$I$29,S5025,"Cubic","Extrapolate=Linear","MultiX=Average","Skip=True","Sort=True")</f>
        <v>13.536860465116277</v>
      </c>
    </row>
    <row r="5026" spans="16:21" x14ac:dyDescent="0.25">
      <c r="P5026" s="10">
        <v>41822</v>
      </c>
      <c r="Q5026">
        <v>33.695740000000001</v>
      </c>
      <c r="S5026" s="42">
        <f t="shared" ca="1" si="84"/>
        <v>51046</v>
      </c>
      <c r="T5026" s="43">
        <f ca="1">_xll.BInterpol('Base CDI'!$H$4:$H$28,'Base CDI'!$J$4:$J$29,S5026,"Cubic","Extrapolate=Linear","MultiX=Average","Skip=True","Sort=True")</f>
        <v>13.514746922024624</v>
      </c>
      <c r="U5026" s="43">
        <f ca="1">_xll.BInterpol('Base CDI'!$H$4:$H$28,'Base CDI'!$I$4:$I$29,S5026,"Cubic","Extrapolate=Linear","MultiX=Average","Skip=True","Sort=True")</f>
        <v>13.536867305061557</v>
      </c>
    </row>
    <row r="5027" spans="16:21" x14ac:dyDescent="0.25">
      <c r="P5027" s="10">
        <v>41823</v>
      </c>
      <c r="Q5027">
        <v>33.70946</v>
      </c>
      <c r="S5027" s="42">
        <f t="shared" ca="1" si="84"/>
        <v>51047</v>
      </c>
      <c r="T5027" s="43">
        <f ca="1">_xll.BInterpol('Base CDI'!$H$4:$H$28,'Base CDI'!$J$4:$J$29,S5027,"Cubic","Extrapolate=Linear","MultiX=Average","Skip=True","Sort=True")</f>
        <v>13.514749658002737</v>
      </c>
      <c r="U5027" s="43">
        <f ca="1">_xll.BInterpol('Base CDI'!$H$4:$H$28,'Base CDI'!$I$4:$I$29,S5027,"Cubic","Extrapolate=Linear","MultiX=Average","Skip=True","Sort=True")</f>
        <v>13.536874145006838</v>
      </c>
    </row>
    <row r="5028" spans="16:21" x14ac:dyDescent="0.25">
      <c r="P5028" s="10">
        <v>41824</v>
      </c>
      <c r="Q5028">
        <v>33.723179999999999</v>
      </c>
      <c r="S5028" s="42">
        <f t="shared" ca="1" si="84"/>
        <v>51048</v>
      </c>
      <c r="T5028" s="43">
        <f ca="1">_xll.BInterpol('Base CDI'!$H$4:$H$28,'Base CDI'!$J$4:$J$29,S5028,"Cubic","Extrapolate=Linear","MultiX=Average","Skip=True","Sort=True")</f>
        <v>13.514752393980849</v>
      </c>
      <c r="U5028" s="43">
        <f ca="1">_xll.BInterpol('Base CDI'!$H$4:$H$28,'Base CDI'!$I$4:$I$29,S5028,"Cubic","Extrapolate=Linear","MultiX=Average","Skip=True","Sort=True")</f>
        <v>13.536880984952118</v>
      </c>
    </row>
    <row r="5029" spans="16:21" x14ac:dyDescent="0.25">
      <c r="P5029" s="10">
        <v>41827</v>
      </c>
      <c r="Q5029">
        <v>33.736910000000002</v>
      </c>
      <c r="S5029" s="42">
        <f t="shared" ca="1" si="84"/>
        <v>51049</v>
      </c>
      <c r="T5029" s="43">
        <f ca="1">_xll.BInterpol('Base CDI'!$H$4:$H$28,'Base CDI'!$J$4:$J$29,S5029,"Cubic","Extrapolate=Linear","MultiX=Average","Skip=True","Sort=True")</f>
        <v>13.514755129958962</v>
      </c>
      <c r="U5029" s="43">
        <f ca="1">_xll.BInterpol('Base CDI'!$H$4:$H$28,'Base CDI'!$I$4:$I$29,S5029,"Cubic","Extrapolate=Linear","MultiX=Average","Skip=True","Sort=True")</f>
        <v>13.536887824897399</v>
      </c>
    </row>
    <row r="5030" spans="16:21" x14ac:dyDescent="0.25">
      <c r="P5030" s="10">
        <v>41828</v>
      </c>
      <c r="Q5030">
        <v>33.750639999999997</v>
      </c>
      <c r="S5030" s="42">
        <f t="shared" ca="1" si="84"/>
        <v>51050</v>
      </c>
      <c r="T5030" s="43">
        <f ca="1">_xll.BInterpol('Base CDI'!$H$4:$H$28,'Base CDI'!$J$4:$J$29,S5030,"Cubic","Extrapolate=Linear","MultiX=Average","Skip=True","Sort=True")</f>
        <v>13.514757865937074</v>
      </c>
      <c r="U5030" s="43">
        <f ca="1">_xll.BInterpol('Base CDI'!$H$4:$H$28,'Base CDI'!$I$4:$I$29,S5030,"Cubic","Extrapolate=Linear","MultiX=Average","Skip=True","Sort=True")</f>
        <v>13.536894664842679</v>
      </c>
    </row>
    <row r="5031" spans="16:21" x14ac:dyDescent="0.25">
      <c r="P5031" s="10">
        <v>41829</v>
      </c>
      <c r="Q5031">
        <v>33.764380000000003</v>
      </c>
      <c r="S5031" s="42">
        <f t="shared" ca="1" si="84"/>
        <v>51051</v>
      </c>
      <c r="T5031" s="43">
        <f ca="1">_xll.BInterpol('Base CDI'!$H$4:$H$28,'Base CDI'!$J$4:$J$29,S5031,"Cubic","Extrapolate=Linear","MultiX=Average","Skip=True","Sort=True")</f>
        <v>13.514760601915187</v>
      </c>
      <c r="U5031" s="43">
        <f ca="1">_xll.BInterpol('Base CDI'!$H$4:$H$28,'Base CDI'!$I$4:$I$29,S5031,"Cubic","Extrapolate=Linear","MultiX=Average","Skip=True","Sort=True")</f>
        <v>13.536901504787959</v>
      </c>
    </row>
    <row r="5032" spans="16:21" x14ac:dyDescent="0.25">
      <c r="P5032" s="10">
        <v>41830</v>
      </c>
      <c r="Q5032">
        <v>33.778120000000001</v>
      </c>
      <c r="S5032" s="42">
        <f t="shared" ca="1" si="84"/>
        <v>51052</v>
      </c>
      <c r="T5032" s="43">
        <f ca="1">_xll.BInterpol('Base CDI'!$H$4:$H$28,'Base CDI'!$J$4:$J$29,S5032,"Cubic","Extrapolate=Linear","MultiX=Average","Skip=True","Sort=True")</f>
        <v>13.514763337893298</v>
      </c>
      <c r="U5032" s="43">
        <f ca="1">_xll.BInterpol('Base CDI'!$H$4:$H$28,'Base CDI'!$I$4:$I$29,S5032,"Cubic","Extrapolate=Linear","MultiX=Average","Skip=True","Sort=True")</f>
        <v>13.53690834473324</v>
      </c>
    </row>
    <row r="5033" spans="16:21" x14ac:dyDescent="0.25">
      <c r="P5033" s="10">
        <v>41831</v>
      </c>
      <c r="Q5033">
        <v>33.791870000000003</v>
      </c>
      <c r="S5033" s="42">
        <f t="shared" ca="1" si="84"/>
        <v>51053</v>
      </c>
      <c r="T5033" s="43">
        <f ca="1">_xll.BInterpol('Base CDI'!$H$4:$H$28,'Base CDI'!$J$4:$J$29,S5033,"Cubic","Extrapolate=Linear","MultiX=Average","Skip=True","Sort=True")</f>
        <v>13.51476607387141</v>
      </c>
      <c r="U5033" s="43">
        <f ca="1">_xll.BInterpol('Base CDI'!$H$4:$H$28,'Base CDI'!$I$4:$I$29,S5033,"Cubic","Extrapolate=Linear","MultiX=Average","Skip=True","Sort=True")</f>
        <v>13.53691518467852</v>
      </c>
    </row>
    <row r="5034" spans="16:21" x14ac:dyDescent="0.25">
      <c r="P5034" s="10">
        <v>41834</v>
      </c>
      <c r="Q5034">
        <v>33.805630000000001</v>
      </c>
      <c r="S5034" s="42">
        <f t="shared" ca="1" si="84"/>
        <v>51054</v>
      </c>
      <c r="T5034" s="43">
        <f ca="1">_xll.BInterpol('Base CDI'!$H$4:$H$28,'Base CDI'!$J$4:$J$29,S5034,"Cubic","Extrapolate=Linear","MultiX=Average","Skip=True","Sort=True")</f>
        <v>13.514768809849523</v>
      </c>
      <c r="U5034" s="43">
        <f ca="1">_xll.BInterpol('Base CDI'!$H$4:$H$28,'Base CDI'!$I$4:$I$29,S5034,"Cubic","Extrapolate=Linear","MultiX=Average","Skip=True","Sort=True")</f>
        <v>13.5369220246238</v>
      </c>
    </row>
    <row r="5035" spans="16:21" x14ac:dyDescent="0.25">
      <c r="P5035" s="10">
        <v>41835</v>
      </c>
      <c r="Q5035">
        <v>33.819389999999999</v>
      </c>
      <c r="S5035" s="42">
        <f t="shared" ca="1" si="84"/>
        <v>51055</v>
      </c>
      <c r="T5035" s="43">
        <f ca="1">_xll.BInterpol('Base CDI'!$H$4:$H$28,'Base CDI'!$J$4:$J$29,S5035,"Cubic","Extrapolate=Linear","MultiX=Average","Skip=True","Sort=True")</f>
        <v>13.514771545827635</v>
      </c>
      <c r="U5035" s="43">
        <f ca="1">_xll.BInterpol('Base CDI'!$H$4:$H$28,'Base CDI'!$I$4:$I$29,S5035,"Cubic","Extrapolate=Linear","MultiX=Average","Skip=True","Sort=True")</f>
        <v>13.536928864569081</v>
      </c>
    </row>
    <row r="5036" spans="16:21" x14ac:dyDescent="0.25">
      <c r="P5036" s="10">
        <v>41836</v>
      </c>
      <c r="Q5036">
        <v>33.833150000000003</v>
      </c>
      <c r="S5036" s="42">
        <f t="shared" ca="1" si="84"/>
        <v>51056</v>
      </c>
      <c r="T5036" s="43">
        <f ca="1">_xll.BInterpol('Base CDI'!$H$4:$H$28,'Base CDI'!$J$4:$J$29,S5036,"Cubic","Extrapolate=Linear","MultiX=Average","Skip=True","Sort=True")</f>
        <v>13.514774281805748</v>
      </c>
      <c r="U5036" s="43">
        <f ca="1">_xll.BInterpol('Base CDI'!$H$4:$H$28,'Base CDI'!$I$4:$I$29,S5036,"Cubic","Extrapolate=Linear","MultiX=Average","Skip=True","Sort=True")</f>
        <v>13.536935704514361</v>
      </c>
    </row>
    <row r="5037" spans="16:21" x14ac:dyDescent="0.25">
      <c r="P5037" s="10">
        <v>41837</v>
      </c>
      <c r="Q5037">
        <v>33.846919999999997</v>
      </c>
      <c r="S5037" s="42">
        <f t="shared" ca="1" si="84"/>
        <v>51057</v>
      </c>
      <c r="T5037" s="43">
        <f ca="1">_xll.BInterpol('Base CDI'!$H$4:$H$28,'Base CDI'!$J$4:$J$29,S5037,"Cubic","Extrapolate=Linear","MultiX=Average","Skip=True","Sort=True")</f>
        <v>13.514777017783858</v>
      </c>
      <c r="U5037" s="43">
        <f ca="1">_xll.BInterpol('Base CDI'!$H$4:$H$28,'Base CDI'!$I$4:$I$29,S5037,"Cubic","Extrapolate=Linear","MultiX=Average","Skip=True","Sort=True")</f>
        <v>13.536942544459642</v>
      </c>
    </row>
    <row r="5038" spans="16:21" x14ac:dyDescent="0.25">
      <c r="P5038" s="10">
        <v>41838</v>
      </c>
      <c r="Q5038">
        <v>33.860700000000001</v>
      </c>
      <c r="S5038" s="42">
        <f t="shared" ca="1" si="84"/>
        <v>51058</v>
      </c>
      <c r="T5038" s="43">
        <f ca="1">_xll.BInterpol('Base CDI'!$H$4:$H$28,'Base CDI'!$J$4:$J$29,S5038,"Cubic","Extrapolate=Linear","MultiX=Average","Skip=True","Sort=True")</f>
        <v>13.514779753761971</v>
      </c>
      <c r="U5038" s="43">
        <f ca="1">_xll.BInterpol('Base CDI'!$H$4:$H$28,'Base CDI'!$I$4:$I$29,S5038,"Cubic","Extrapolate=Linear","MultiX=Average","Skip=True","Sort=True")</f>
        <v>13.536949384404922</v>
      </c>
    </row>
    <row r="5039" spans="16:21" x14ac:dyDescent="0.25">
      <c r="P5039" s="10">
        <v>41841</v>
      </c>
      <c r="Q5039">
        <v>33.874490000000002</v>
      </c>
      <c r="S5039" s="42">
        <f t="shared" ca="1" si="84"/>
        <v>51059</v>
      </c>
      <c r="T5039" s="43">
        <f ca="1">_xll.BInterpol('Base CDI'!$H$4:$H$28,'Base CDI'!$J$4:$J$29,S5039,"Cubic","Extrapolate=Linear","MultiX=Average","Skip=True","Sort=True")</f>
        <v>13.514782489740083</v>
      </c>
      <c r="U5039" s="43">
        <f ca="1">_xll.BInterpol('Base CDI'!$H$4:$H$28,'Base CDI'!$I$4:$I$29,S5039,"Cubic","Extrapolate=Linear","MultiX=Average","Skip=True","Sort=True")</f>
        <v>13.536956224350202</v>
      </c>
    </row>
    <row r="5040" spans="16:21" x14ac:dyDescent="0.25">
      <c r="P5040" s="10">
        <v>41842</v>
      </c>
      <c r="Q5040">
        <v>33.888269999999999</v>
      </c>
      <c r="S5040" s="42">
        <f t="shared" ca="1" si="84"/>
        <v>51060</v>
      </c>
      <c r="T5040" s="43">
        <f ca="1">_xll.BInterpol('Base CDI'!$H$4:$H$28,'Base CDI'!$J$4:$J$29,S5040,"Cubic","Extrapolate=Linear","MultiX=Average","Skip=True","Sort=True")</f>
        <v>13.514785225718196</v>
      </c>
      <c r="U5040" s="43">
        <f ca="1">_xll.BInterpol('Base CDI'!$H$4:$H$28,'Base CDI'!$I$4:$I$29,S5040,"Cubic","Extrapolate=Linear","MultiX=Average","Skip=True","Sort=True")</f>
        <v>13.536963064295483</v>
      </c>
    </row>
    <row r="5041" spans="16:21" x14ac:dyDescent="0.25">
      <c r="P5041" s="10">
        <v>41843</v>
      </c>
      <c r="Q5041">
        <v>33.902070000000002</v>
      </c>
      <c r="S5041" s="42">
        <f t="shared" ca="1" si="84"/>
        <v>51061</v>
      </c>
      <c r="T5041" s="43">
        <f ca="1">_xll.BInterpol('Base CDI'!$H$4:$H$28,'Base CDI'!$J$4:$J$29,S5041,"Cubic","Extrapolate=Linear","MultiX=Average","Skip=True","Sort=True")</f>
        <v>13.514787961696308</v>
      </c>
      <c r="U5041" s="43">
        <f ca="1">_xll.BInterpol('Base CDI'!$H$4:$H$28,'Base CDI'!$I$4:$I$29,S5041,"Cubic","Extrapolate=Linear","MultiX=Average","Skip=True","Sort=True")</f>
        <v>13.536969904240763</v>
      </c>
    </row>
    <row r="5042" spans="16:21" x14ac:dyDescent="0.25">
      <c r="P5042" s="10">
        <v>41844</v>
      </c>
      <c r="Q5042">
        <v>33.915869999999998</v>
      </c>
      <c r="S5042" s="42">
        <f t="shared" ca="1" si="84"/>
        <v>51062</v>
      </c>
      <c r="T5042" s="43">
        <f ca="1">_xll.BInterpol('Base CDI'!$H$4:$H$28,'Base CDI'!$J$4:$J$29,S5042,"Cubic","Extrapolate=Linear","MultiX=Average","Skip=True","Sort=True")</f>
        <v>13.514790697674419</v>
      </c>
      <c r="U5042" s="43">
        <f ca="1">_xll.BInterpol('Base CDI'!$H$4:$H$28,'Base CDI'!$I$4:$I$29,S5042,"Cubic","Extrapolate=Linear","MultiX=Average","Skip=True","Sort=True")</f>
        <v>13.536976744186045</v>
      </c>
    </row>
    <row r="5043" spans="16:21" x14ac:dyDescent="0.25">
      <c r="P5043" s="10">
        <v>41845</v>
      </c>
      <c r="Q5043">
        <v>33.929670000000002</v>
      </c>
      <c r="S5043" s="42">
        <f t="shared" ca="1" si="84"/>
        <v>51063</v>
      </c>
      <c r="T5043" s="43">
        <f ca="1">_xll.BInterpol('Base CDI'!$H$4:$H$28,'Base CDI'!$J$4:$J$29,S5043,"Cubic","Extrapolate=Linear","MultiX=Average","Skip=True","Sort=True")</f>
        <v>13.514793433652532</v>
      </c>
      <c r="U5043" s="43">
        <f ca="1">_xll.BInterpol('Base CDI'!$H$4:$H$28,'Base CDI'!$I$4:$I$29,S5043,"Cubic","Extrapolate=Linear","MultiX=Average","Skip=True","Sort=True")</f>
        <v>13.536983584131326</v>
      </c>
    </row>
    <row r="5044" spans="16:21" x14ac:dyDescent="0.25">
      <c r="P5044" s="10">
        <v>41848</v>
      </c>
      <c r="Q5044">
        <v>33.943489999999997</v>
      </c>
      <c r="S5044" s="42">
        <f t="shared" ca="1" si="84"/>
        <v>51064</v>
      </c>
      <c r="T5044" s="43">
        <f ca="1">_xll.BInterpol('Base CDI'!$H$4:$H$28,'Base CDI'!$J$4:$J$29,S5044,"Cubic","Extrapolate=Linear","MultiX=Average","Skip=True","Sort=True")</f>
        <v>13.514796169630644</v>
      </c>
      <c r="U5044" s="43">
        <f ca="1">_xll.BInterpol('Base CDI'!$H$4:$H$28,'Base CDI'!$I$4:$I$29,S5044,"Cubic","Extrapolate=Linear","MultiX=Average","Skip=True","Sort=True")</f>
        <v>13.536990424076606</v>
      </c>
    </row>
    <row r="5045" spans="16:21" x14ac:dyDescent="0.25">
      <c r="P5045" s="10">
        <v>41849</v>
      </c>
      <c r="Q5045">
        <v>33.957299999999996</v>
      </c>
      <c r="S5045" s="42">
        <f t="shared" ca="1" si="84"/>
        <v>51065</v>
      </c>
      <c r="T5045" s="43">
        <f ca="1">_xll.BInterpol('Base CDI'!$H$4:$H$28,'Base CDI'!$J$4:$J$29,S5045,"Cubic","Extrapolate=Linear","MultiX=Average","Skip=True","Sort=True")</f>
        <v>13.514798905608757</v>
      </c>
      <c r="U5045" s="43">
        <f ca="1">_xll.BInterpol('Base CDI'!$H$4:$H$28,'Base CDI'!$I$4:$I$29,S5045,"Cubic","Extrapolate=Linear","MultiX=Average","Skip=True","Sort=True")</f>
        <v>13.536997264021887</v>
      </c>
    </row>
    <row r="5046" spans="16:21" x14ac:dyDescent="0.25">
      <c r="P5046" s="10">
        <v>41850</v>
      </c>
      <c r="Q5046">
        <v>33.971119999999999</v>
      </c>
      <c r="S5046" s="42">
        <f t="shared" ca="1" si="84"/>
        <v>51066</v>
      </c>
      <c r="T5046" s="43">
        <f ca="1">_xll.BInterpol('Base CDI'!$H$4:$H$28,'Base CDI'!$J$4:$J$29,S5046,"Cubic","Extrapolate=Linear","MultiX=Average","Skip=True","Sort=True")</f>
        <v>13.514801641586869</v>
      </c>
      <c r="U5046" s="43">
        <f ca="1">_xll.BInterpol('Base CDI'!$H$4:$H$28,'Base CDI'!$I$4:$I$29,S5046,"Cubic","Extrapolate=Linear","MultiX=Average","Skip=True","Sort=True")</f>
        <v>13.537004103967167</v>
      </c>
    </row>
    <row r="5047" spans="16:21" x14ac:dyDescent="0.25">
      <c r="P5047" s="10">
        <v>41851</v>
      </c>
      <c r="Q5047">
        <v>33.984949999999998</v>
      </c>
      <c r="S5047" s="42">
        <f t="shared" ca="1" si="84"/>
        <v>51067</v>
      </c>
      <c r="T5047" s="43">
        <f ca="1">_xll.BInterpol('Base CDI'!$H$4:$H$28,'Base CDI'!$J$4:$J$29,S5047,"Cubic","Extrapolate=Linear","MultiX=Average","Skip=True","Sort=True")</f>
        <v>13.51480437756498</v>
      </c>
      <c r="U5047" s="43">
        <f ca="1">_xll.BInterpol('Base CDI'!$H$4:$H$28,'Base CDI'!$I$4:$I$29,S5047,"Cubic","Extrapolate=Linear","MultiX=Average","Skip=True","Sort=True")</f>
        <v>13.537010943912447</v>
      </c>
    </row>
    <row r="5048" spans="16:21" x14ac:dyDescent="0.25">
      <c r="P5048" s="10">
        <v>41852</v>
      </c>
      <c r="Q5048">
        <v>33.998779999999996</v>
      </c>
      <c r="S5048" s="42">
        <f t="shared" ca="1" si="84"/>
        <v>51068</v>
      </c>
      <c r="T5048" s="43">
        <f ca="1">_xll.BInterpol('Base CDI'!$H$4:$H$28,'Base CDI'!$J$4:$J$29,S5048,"Cubic","Extrapolate=Linear","MultiX=Average","Skip=True","Sort=True")</f>
        <v>13.514807113543092</v>
      </c>
      <c r="U5048" s="43">
        <f ca="1">_xll.BInterpol('Base CDI'!$H$4:$H$28,'Base CDI'!$I$4:$I$29,S5048,"Cubic","Extrapolate=Linear","MultiX=Average","Skip=True","Sort=True")</f>
        <v>13.537017783857728</v>
      </c>
    </row>
    <row r="5049" spans="16:21" x14ac:dyDescent="0.25">
      <c r="P5049" s="10">
        <v>41855</v>
      </c>
      <c r="Q5049">
        <v>34.012619999999998</v>
      </c>
      <c r="S5049" s="42">
        <f t="shared" ca="1" si="84"/>
        <v>51069</v>
      </c>
      <c r="T5049" s="43">
        <f ca="1">_xll.BInterpol('Base CDI'!$H$4:$H$28,'Base CDI'!$J$4:$J$29,S5049,"Cubic","Extrapolate=Linear","MultiX=Average","Skip=True","Sort=True")</f>
        <v>13.514809849521205</v>
      </c>
      <c r="U5049" s="43">
        <f ca="1">_xll.BInterpol('Base CDI'!$H$4:$H$28,'Base CDI'!$I$4:$I$29,S5049,"Cubic","Extrapolate=Linear","MultiX=Average","Skip=True","Sort=True")</f>
        <v>13.537024623803008</v>
      </c>
    </row>
    <row r="5050" spans="16:21" x14ac:dyDescent="0.25">
      <c r="P5050" s="10">
        <v>41856</v>
      </c>
      <c r="Q5050">
        <v>34.026479999999999</v>
      </c>
      <c r="S5050" s="42">
        <f t="shared" ca="1" si="84"/>
        <v>51070</v>
      </c>
      <c r="T5050" s="43">
        <f ca="1">_xll.BInterpol('Base CDI'!$H$4:$H$28,'Base CDI'!$J$4:$J$29,S5050,"Cubic","Extrapolate=Linear","MultiX=Average","Skip=True","Sort=True")</f>
        <v>13.514812585499318</v>
      </c>
      <c r="U5050" s="43">
        <f ca="1">_xll.BInterpol('Base CDI'!$H$4:$H$28,'Base CDI'!$I$4:$I$29,S5050,"Cubic","Extrapolate=Linear","MultiX=Average","Skip=True","Sort=True")</f>
        <v>13.537031463748288</v>
      </c>
    </row>
    <row r="5051" spans="16:21" x14ac:dyDescent="0.25">
      <c r="P5051" s="10">
        <v>41857</v>
      </c>
      <c r="Q5051">
        <v>34.04034</v>
      </c>
      <c r="S5051" s="42">
        <f t="shared" ca="1" si="84"/>
        <v>51071</v>
      </c>
      <c r="T5051" s="43">
        <f ca="1">_xll.BInterpol('Base CDI'!$H$4:$H$28,'Base CDI'!$J$4:$J$29,S5051,"Cubic","Extrapolate=Linear","MultiX=Average","Skip=True","Sort=True")</f>
        <v>13.51481532147743</v>
      </c>
      <c r="U5051" s="43">
        <f ca="1">_xll.BInterpol('Base CDI'!$H$4:$H$28,'Base CDI'!$I$4:$I$29,S5051,"Cubic","Extrapolate=Linear","MultiX=Average","Skip=True","Sort=True")</f>
        <v>13.537038303693569</v>
      </c>
    </row>
    <row r="5052" spans="16:21" x14ac:dyDescent="0.25">
      <c r="P5052" s="10">
        <v>41858</v>
      </c>
      <c r="Q5052">
        <v>34.054209999999998</v>
      </c>
      <c r="S5052" s="42">
        <f t="shared" ca="1" si="84"/>
        <v>51072</v>
      </c>
      <c r="T5052" s="43">
        <f ca="1">_xll.BInterpol('Base CDI'!$H$4:$H$28,'Base CDI'!$J$4:$J$29,S5052,"Cubic","Extrapolate=Linear","MultiX=Average","Skip=True","Sort=True")</f>
        <v>13.514818057455543</v>
      </c>
      <c r="U5052" s="43">
        <f ca="1">_xll.BInterpol('Base CDI'!$H$4:$H$28,'Base CDI'!$I$4:$I$29,S5052,"Cubic","Extrapolate=Linear","MultiX=Average","Skip=True","Sort=True")</f>
        <v>13.537045143638849</v>
      </c>
    </row>
    <row r="5053" spans="16:21" x14ac:dyDescent="0.25">
      <c r="P5053" s="10">
        <v>41859</v>
      </c>
      <c r="Q5053">
        <v>34.068080000000002</v>
      </c>
      <c r="S5053" s="42">
        <f t="shared" ca="1" si="84"/>
        <v>51073</v>
      </c>
      <c r="T5053" s="43">
        <f ca="1">_xll.BInterpol('Base CDI'!$H$4:$H$28,'Base CDI'!$J$4:$J$29,S5053,"Cubic","Extrapolate=Linear","MultiX=Average","Skip=True","Sort=True")</f>
        <v>13.514820793433653</v>
      </c>
      <c r="U5053" s="43">
        <f ca="1">_xll.BInterpol('Base CDI'!$H$4:$H$28,'Base CDI'!$I$4:$I$29,S5053,"Cubic","Extrapolate=Linear","MultiX=Average","Skip=True","Sort=True")</f>
        <v>13.53705198358413</v>
      </c>
    </row>
    <row r="5054" spans="16:21" x14ac:dyDescent="0.25">
      <c r="P5054" s="10">
        <v>41862</v>
      </c>
      <c r="Q5054">
        <v>34.081969999999998</v>
      </c>
      <c r="S5054" s="42">
        <f t="shared" ca="1" si="84"/>
        <v>51074</v>
      </c>
      <c r="T5054" s="43">
        <f ca="1">_xll.BInterpol('Base CDI'!$H$4:$H$28,'Base CDI'!$J$4:$J$29,S5054,"Cubic","Extrapolate=Linear","MultiX=Average","Skip=True","Sort=True")</f>
        <v>13.514823529411766</v>
      </c>
      <c r="U5054" s="43">
        <f ca="1">_xll.BInterpol('Base CDI'!$H$4:$H$28,'Base CDI'!$I$4:$I$29,S5054,"Cubic","Extrapolate=Linear","MultiX=Average","Skip=True","Sort=True")</f>
        <v>13.53705882352941</v>
      </c>
    </row>
    <row r="5055" spans="16:21" x14ac:dyDescent="0.25">
      <c r="P5055" s="10">
        <v>41863</v>
      </c>
      <c r="Q5055">
        <v>34.095849999999999</v>
      </c>
      <c r="S5055" s="42">
        <f t="shared" ca="1" si="84"/>
        <v>51075</v>
      </c>
      <c r="T5055" s="43">
        <f ca="1">_xll.BInterpol('Base CDI'!$H$4:$H$28,'Base CDI'!$J$4:$J$29,S5055,"Cubic","Extrapolate=Linear","MultiX=Average","Skip=True","Sort=True")</f>
        <v>13.514826265389878</v>
      </c>
      <c r="U5055" s="43">
        <f ca="1">_xll.BInterpol('Base CDI'!$H$4:$H$28,'Base CDI'!$I$4:$I$29,S5055,"Cubic","Extrapolate=Linear","MultiX=Average","Skip=True","Sort=True")</f>
        <v>13.53706566347469</v>
      </c>
    </row>
    <row r="5056" spans="16:21" x14ac:dyDescent="0.25">
      <c r="P5056" s="10">
        <v>41864</v>
      </c>
      <c r="Q5056">
        <v>34.109740000000002</v>
      </c>
      <c r="S5056" s="42">
        <f t="shared" ca="1" si="84"/>
        <v>51076</v>
      </c>
      <c r="T5056" s="43">
        <f ca="1">_xll.BInterpol('Base CDI'!$H$4:$H$28,'Base CDI'!$J$4:$J$29,S5056,"Cubic","Extrapolate=Linear","MultiX=Average","Skip=True","Sort=True")</f>
        <v>13.514829001367991</v>
      </c>
      <c r="U5056" s="43">
        <f ca="1">_xll.BInterpol('Base CDI'!$H$4:$H$28,'Base CDI'!$I$4:$I$29,S5056,"Cubic","Extrapolate=Linear","MultiX=Average","Skip=True","Sort=True")</f>
        <v>13.537072503419971</v>
      </c>
    </row>
    <row r="5057" spans="16:21" x14ac:dyDescent="0.25">
      <c r="P5057" s="10">
        <v>41865</v>
      </c>
      <c r="Q5057">
        <v>34.123640000000002</v>
      </c>
      <c r="S5057" s="42">
        <f t="shared" ca="1" si="84"/>
        <v>51077</v>
      </c>
      <c r="T5057" s="43">
        <f ca="1">_xll.BInterpol('Base CDI'!$H$4:$H$28,'Base CDI'!$J$4:$J$29,S5057,"Cubic","Extrapolate=Linear","MultiX=Average","Skip=True","Sort=True")</f>
        <v>13.514831737346103</v>
      </c>
      <c r="U5057" s="43">
        <f ca="1">_xll.BInterpol('Base CDI'!$H$4:$H$28,'Base CDI'!$I$4:$I$29,S5057,"Cubic","Extrapolate=Linear","MultiX=Average","Skip=True","Sort=True")</f>
        <v>13.537079343365251</v>
      </c>
    </row>
    <row r="5058" spans="16:21" x14ac:dyDescent="0.25">
      <c r="P5058" s="10">
        <v>41866</v>
      </c>
      <c r="Q5058">
        <v>34.137540000000001</v>
      </c>
      <c r="S5058" s="42">
        <f t="shared" ca="1" si="84"/>
        <v>51078</v>
      </c>
      <c r="T5058" s="43">
        <f ca="1">_xll.BInterpol('Base CDI'!$H$4:$H$28,'Base CDI'!$J$4:$J$29,S5058,"Cubic","Extrapolate=Linear","MultiX=Average","Skip=True","Sort=True")</f>
        <v>13.514834473324214</v>
      </c>
      <c r="U5058" s="43">
        <f ca="1">_xll.BInterpol('Base CDI'!$H$4:$H$28,'Base CDI'!$I$4:$I$29,S5058,"Cubic","Extrapolate=Linear","MultiX=Average","Skip=True","Sort=True")</f>
        <v>13.537086183310532</v>
      </c>
    </row>
    <row r="5059" spans="16:21" x14ac:dyDescent="0.25">
      <c r="P5059" s="10">
        <v>41869</v>
      </c>
      <c r="Q5059">
        <v>34.15146</v>
      </c>
      <c r="S5059" s="42">
        <f t="shared" ca="1" si="84"/>
        <v>51079</v>
      </c>
      <c r="T5059" s="43">
        <f ca="1">_xll.BInterpol('Base CDI'!$H$4:$H$28,'Base CDI'!$J$4:$J$29,S5059,"Cubic","Extrapolate=Linear","MultiX=Average","Skip=True","Sort=True")</f>
        <v>13.514837209302327</v>
      </c>
      <c r="U5059" s="43">
        <f ca="1">_xll.BInterpol('Base CDI'!$H$4:$H$28,'Base CDI'!$I$4:$I$29,S5059,"Cubic","Extrapolate=Linear","MultiX=Average","Skip=True","Sort=True")</f>
        <v>13.537093023255812</v>
      </c>
    </row>
    <row r="5060" spans="16:21" x14ac:dyDescent="0.25">
      <c r="P5060" s="10">
        <v>41870</v>
      </c>
      <c r="Q5060">
        <v>34.165370000000003</v>
      </c>
      <c r="S5060" s="42">
        <f t="shared" ca="1" si="84"/>
        <v>51080</v>
      </c>
      <c r="T5060" s="43">
        <f ca="1">_xll.BInterpol('Base CDI'!$H$4:$H$28,'Base CDI'!$J$4:$J$29,S5060,"Cubic","Extrapolate=Linear","MultiX=Average","Skip=True","Sort=True")</f>
        <v>13.514839945280439</v>
      </c>
      <c r="U5060" s="43">
        <f ca="1">_xll.BInterpol('Base CDI'!$H$4:$H$28,'Base CDI'!$I$4:$I$29,S5060,"Cubic","Extrapolate=Linear","MultiX=Average","Skip=True","Sort=True")</f>
        <v>13.537099863201092</v>
      </c>
    </row>
    <row r="5061" spans="16:21" x14ac:dyDescent="0.25">
      <c r="P5061" s="10">
        <v>41871</v>
      </c>
      <c r="Q5061">
        <v>34.179290000000002</v>
      </c>
      <c r="S5061" s="42">
        <f t="shared" ca="1" si="84"/>
        <v>51081</v>
      </c>
      <c r="T5061" s="43">
        <f ca="1">_xll.BInterpol('Base CDI'!$H$4:$H$28,'Base CDI'!$J$4:$J$29,S5061,"Cubic","Extrapolate=Linear","MultiX=Average","Skip=True","Sort=True")</f>
        <v>13.514842681258552</v>
      </c>
      <c r="U5061" s="43">
        <f ca="1">_xll.BInterpol('Base CDI'!$H$4:$H$28,'Base CDI'!$I$4:$I$29,S5061,"Cubic","Extrapolate=Linear","MultiX=Average","Skip=True","Sort=True")</f>
        <v>13.537106703146373</v>
      </c>
    </row>
    <row r="5062" spans="16:21" x14ac:dyDescent="0.25">
      <c r="P5062" s="10">
        <v>41872</v>
      </c>
      <c r="Q5062">
        <v>34.193260000000002</v>
      </c>
      <c r="S5062" s="42">
        <f t="shared" ca="1" si="84"/>
        <v>51082</v>
      </c>
      <c r="T5062" s="43">
        <f ca="1">_xll.BInterpol('Base CDI'!$H$4:$H$28,'Base CDI'!$J$4:$J$29,S5062,"Cubic","Extrapolate=Linear","MultiX=Average","Skip=True","Sort=True")</f>
        <v>13.514845417236664</v>
      </c>
      <c r="U5062" s="43">
        <f ca="1">_xll.BInterpol('Base CDI'!$H$4:$H$28,'Base CDI'!$I$4:$I$29,S5062,"Cubic","Extrapolate=Linear","MultiX=Average","Skip=True","Sort=True")</f>
        <v>13.537113543091653</v>
      </c>
    </row>
    <row r="5063" spans="16:21" x14ac:dyDescent="0.25">
      <c r="P5063" s="10">
        <v>41873</v>
      </c>
      <c r="Q5063">
        <v>34.2072</v>
      </c>
      <c r="S5063" s="42">
        <f t="shared" ca="1" si="84"/>
        <v>51083</v>
      </c>
      <c r="T5063" s="43">
        <f ca="1">_xll.BInterpol('Base CDI'!$H$4:$H$28,'Base CDI'!$J$4:$J$29,S5063,"Cubic","Extrapolate=Linear","MultiX=Average","Skip=True","Sort=True")</f>
        <v>13.514848153214775</v>
      </c>
      <c r="U5063" s="43">
        <f ca="1">_xll.BInterpol('Base CDI'!$H$4:$H$28,'Base CDI'!$I$4:$I$29,S5063,"Cubic","Extrapolate=Linear","MultiX=Average","Skip=True","Sort=True")</f>
        <v>13.537120383036934</v>
      </c>
    </row>
    <row r="5064" spans="16:21" x14ac:dyDescent="0.25">
      <c r="P5064" s="10">
        <v>41876</v>
      </c>
      <c r="Q5064">
        <v>34.221130000000002</v>
      </c>
      <c r="S5064" s="42">
        <f t="shared" ca="1" si="84"/>
        <v>51084</v>
      </c>
      <c r="T5064" s="43">
        <f ca="1">_xll.BInterpol('Base CDI'!$H$4:$H$28,'Base CDI'!$J$4:$J$29,S5064,"Cubic","Extrapolate=Linear","MultiX=Average","Skip=True","Sort=True")</f>
        <v>13.514850889192887</v>
      </c>
      <c r="U5064" s="43">
        <f ca="1">_xll.BInterpol('Base CDI'!$H$4:$H$28,'Base CDI'!$I$4:$I$29,S5064,"Cubic","Extrapolate=Linear","MultiX=Average","Skip=True","Sort=True")</f>
        <v>13.537127222982214</v>
      </c>
    </row>
    <row r="5065" spans="16:21" x14ac:dyDescent="0.25">
      <c r="P5065" s="10">
        <v>41877</v>
      </c>
      <c r="Q5065">
        <v>34.235120000000002</v>
      </c>
      <c r="S5065" s="42">
        <f t="shared" ca="1" si="84"/>
        <v>51085</v>
      </c>
      <c r="T5065" s="43">
        <f ca="1">_xll.BInterpol('Base CDI'!$H$4:$H$28,'Base CDI'!$J$4:$J$29,S5065,"Cubic","Extrapolate=Linear","MultiX=Average","Skip=True","Sort=True")</f>
        <v>13.514853625171</v>
      </c>
      <c r="U5065" s="43">
        <f ca="1">_xll.BInterpol('Base CDI'!$H$4:$H$28,'Base CDI'!$I$4:$I$29,S5065,"Cubic","Extrapolate=Linear","MultiX=Average","Skip=True","Sort=True")</f>
        <v>13.537134062927494</v>
      </c>
    </row>
    <row r="5066" spans="16:21" x14ac:dyDescent="0.25">
      <c r="P5066" s="10">
        <v>41878</v>
      </c>
      <c r="Q5066">
        <v>34.249099999999999</v>
      </c>
      <c r="S5066" s="42">
        <f t="shared" ca="1" si="84"/>
        <v>51086</v>
      </c>
      <c r="T5066" s="43">
        <f ca="1">_xll.BInterpol('Base CDI'!$H$4:$H$28,'Base CDI'!$J$4:$J$29,S5066,"Cubic","Extrapolate=Linear","MultiX=Average","Skip=True","Sort=True")</f>
        <v>13.514856361149112</v>
      </c>
      <c r="U5066" s="43">
        <f ca="1">_xll.BInterpol('Base CDI'!$H$4:$H$28,'Base CDI'!$I$4:$I$29,S5066,"Cubic","Extrapolate=Linear","MultiX=Average","Skip=True","Sort=True")</f>
        <v>13.537140902872775</v>
      </c>
    </row>
    <row r="5067" spans="16:21" x14ac:dyDescent="0.25">
      <c r="P5067" s="10">
        <v>41879</v>
      </c>
      <c r="Q5067">
        <v>34.26305</v>
      </c>
      <c r="S5067" s="42">
        <f t="shared" ref="S5067:S5130" ca="1" si="85">S5066+1</f>
        <v>51087</v>
      </c>
      <c r="T5067" s="43">
        <f ca="1">_xll.BInterpol('Base CDI'!$H$4:$H$28,'Base CDI'!$J$4:$J$29,S5067,"Cubic","Extrapolate=Linear","MultiX=Average","Skip=True","Sort=True")</f>
        <v>13.514859097127225</v>
      </c>
      <c r="U5067" s="43">
        <f ca="1">_xll.BInterpol('Base CDI'!$H$4:$H$28,'Base CDI'!$I$4:$I$29,S5067,"Cubic","Extrapolate=Linear","MultiX=Average","Skip=True","Sort=True")</f>
        <v>13.537147742818055</v>
      </c>
    </row>
    <row r="5068" spans="16:21" x14ac:dyDescent="0.25">
      <c r="P5068" s="10">
        <v>41880</v>
      </c>
      <c r="Q5068">
        <v>34.277050000000003</v>
      </c>
      <c r="S5068" s="42">
        <f t="shared" ca="1" si="85"/>
        <v>51088</v>
      </c>
      <c r="T5068" s="43">
        <f ca="1">_xll.BInterpol('Base CDI'!$H$4:$H$28,'Base CDI'!$J$4:$J$29,S5068,"Cubic","Extrapolate=Linear","MultiX=Average","Skip=True","Sort=True")</f>
        <v>13.514861833105337</v>
      </c>
      <c r="U5068" s="43">
        <f ca="1">_xll.BInterpol('Base CDI'!$H$4:$H$28,'Base CDI'!$I$4:$I$29,S5068,"Cubic","Extrapolate=Linear","MultiX=Average","Skip=True","Sort=True")</f>
        <v>13.537154582763335</v>
      </c>
    </row>
    <row r="5069" spans="16:21" x14ac:dyDescent="0.25">
      <c r="P5069" s="10">
        <v>41883</v>
      </c>
      <c r="Q5069">
        <v>34.29101</v>
      </c>
      <c r="S5069" s="42">
        <f t="shared" ca="1" si="85"/>
        <v>51089</v>
      </c>
      <c r="T5069" s="43">
        <f ca="1">_xll.BInterpol('Base CDI'!$H$4:$H$28,'Base CDI'!$J$4:$J$29,S5069,"Cubic","Extrapolate=Linear","MultiX=Average","Skip=True","Sort=True")</f>
        <v>13.514864569083448</v>
      </c>
      <c r="U5069" s="43">
        <f ca="1">_xll.BInterpol('Base CDI'!$H$4:$H$28,'Base CDI'!$I$4:$I$29,S5069,"Cubic","Extrapolate=Linear","MultiX=Average","Skip=True","Sort=True")</f>
        <v>13.537161422708616</v>
      </c>
    </row>
    <row r="5070" spans="16:21" x14ac:dyDescent="0.25">
      <c r="P5070" s="10">
        <v>41884</v>
      </c>
      <c r="Q5070">
        <v>34.304989999999997</v>
      </c>
      <c r="S5070" s="42">
        <f t="shared" ca="1" si="85"/>
        <v>51090</v>
      </c>
      <c r="T5070" s="43">
        <f ca="1">_xll.BInterpol('Base CDI'!$H$4:$H$28,'Base CDI'!$J$4:$J$29,S5070,"Cubic","Extrapolate=Linear","MultiX=Average","Skip=True","Sort=True")</f>
        <v>13.514867305061561</v>
      </c>
      <c r="U5070" s="43">
        <f ca="1">_xll.BInterpol('Base CDI'!$H$4:$H$28,'Base CDI'!$I$4:$I$29,S5070,"Cubic","Extrapolate=Linear","MultiX=Average","Skip=True","Sort=True")</f>
        <v>13.537168262653896</v>
      </c>
    </row>
    <row r="5071" spans="16:21" x14ac:dyDescent="0.25">
      <c r="P5071" s="10">
        <v>41885</v>
      </c>
      <c r="Q5071">
        <v>34.318959999999997</v>
      </c>
      <c r="S5071" s="42">
        <f t="shared" ca="1" si="85"/>
        <v>51091</v>
      </c>
      <c r="T5071" s="43">
        <f ca="1">_xll.BInterpol('Base CDI'!$H$4:$H$28,'Base CDI'!$J$4:$J$29,S5071,"Cubic","Extrapolate=Linear","MultiX=Average","Skip=True","Sort=True")</f>
        <v>13.514870041039673</v>
      </c>
      <c r="U5071" s="43">
        <f ca="1">_xll.BInterpol('Base CDI'!$H$4:$H$28,'Base CDI'!$I$4:$I$29,S5071,"Cubic","Extrapolate=Linear","MultiX=Average","Skip=True","Sort=True")</f>
        <v>13.537175102599177</v>
      </c>
    </row>
    <row r="5072" spans="16:21" x14ac:dyDescent="0.25">
      <c r="P5072" s="10">
        <v>41886</v>
      </c>
      <c r="Q5072">
        <v>34.332940000000001</v>
      </c>
      <c r="S5072" s="42">
        <f t="shared" ca="1" si="85"/>
        <v>51092</v>
      </c>
      <c r="T5072" s="43">
        <f ca="1">_xll.BInterpol('Base CDI'!$H$4:$H$28,'Base CDI'!$J$4:$J$29,S5072,"Cubic","Extrapolate=Linear","MultiX=Average","Skip=True","Sort=True")</f>
        <v>13.514872777017786</v>
      </c>
      <c r="U5072" s="43">
        <f ca="1">_xll.BInterpol('Base CDI'!$H$4:$H$28,'Base CDI'!$I$4:$I$29,S5072,"Cubic","Extrapolate=Linear","MultiX=Average","Skip=True","Sort=True")</f>
        <v>13.537181942544457</v>
      </c>
    </row>
    <row r="5073" spans="16:21" x14ac:dyDescent="0.25">
      <c r="P5073" s="10">
        <v>41887</v>
      </c>
      <c r="Q5073">
        <v>34.34693</v>
      </c>
      <c r="S5073" s="42">
        <f t="shared" ca="1" si="85"/>
        <v>51093</v>
      </c>
      <c r="T5073" s="43">
        <f ca="1">_xll.BInterpol('Base CDI'!$H$4:$H$28,'Base CDI'!$J$4:$J$29,S5073,"Cubic","Extrapolate=Linear","MultiX=Average","Skip=True","Sort=True")</f>
        <v>13.514875512995898</v>
      </c>
      <c r="U5073" s="43">
        <f ca="1">_xll.BInterpol('Base CDI'!$H$4:$H$28,'Base CDI'!$I$4:$I$29,S5073,"Cubic","Extrapolate=Linear","MultiX=Average","Skip=True","Sort=True")</f>
        <v>13.537188782489737</v>
      </c>
    </row>
    <row r="5074" spans="16:21" x14ac:dyDescent="0.25">
      <c r="P5074" s="10">
        <v>41890</v>
      </c>
      <c r="Q5074">
        <v>34.36092</v>
      </c>
      <c r="S5074" s="42">
        <f t="shared" ca="1" si="85"/>
        <v>51094</v>
      </c>
      <c r="T5074" s="43">
        <f ca="1">_xll.BInterpol('Base CDI'!$H$4:$H$28,'Base CDI'!$J$4:$J$29,S5074,"Cubic","Extrapolate=Linear","MultiX=Average","Skip=True","Sort=True")</f>
        <v>13.514878248974009</v>
      </c>
      <c r="U5074" s="43">
        <f ca="1">_xll.BInterpol('Base CDI'!$H$4:$H$28,'Base CDI'!$I$4:$I$29,S5074,"Cubic","Extrapolate=Linear","MultiX=Average","Skip=True","Sort=True")</f>
        <v>13.537195622435018</v>
      </c>
    </row>
    <row r="5075" spans="16:21" x14ac:dyDescent="0.25">
      <c r="P5075" s="10">
        <v>41891</v>
      </c>
      <c r="Q5075">
        <v>34.374920000000003</v>
      </c>
      <c r="S5075" s="42">
        <f t="shared" ca="1" si="85"/>
        <v>51095</v>
      </c>
      <c r="T5075" s="43">
        <f ca="1">_xll.BInterpol('Base CDI'!$H$4:$H$28,'Base CDI'!$J$4:$J$29,S5075,"Cubic","Extrapolate=Linear","MultiX=Average","Skip=True","Sort=True")</f>
        <v>13.514880984952121</v>
      </c>
      <c r="U5075" s="43">
        <f ca="1">_xll.BInterpol('Base CDI'!$H$4:$H$28,'Base CDI'!$I$4:$I$29,S5075,"Cubic","Extrapolate=Linear","MultiX=Average","Skip=True","Sort=True")</f>
        <v>13.537202462380298</v>
      </c>
    </row>
    <row r="5076" spans="16:21" x14ac:dyDescent="0.25">
      <c r="P5076" s="10">
        <v>41892</v>
      </c>
      <c r="Q5076">
        <v>34.388930000000002</v>
      </c>
      <c r="S5076" s="42">
        <f t="shared" ca="1" si="85"/>
        <v>51096</v>
      </c>
      <c r="T5076" s="43">
        <f ca="1">_xll.BInterpol('Base CDI'!$H$4:$H$28,'Base CDI'!$J$4:$J$29,S5076,"Cubic","Extrapolate=Linear","MultiX=Average","Skip=True","Sort=True")</f>
        <v>13.514883720930234</v>
      </c>
      <c r="U5076" s="43">
        <f ca="1">_xll.BInterpol('Base CDI'!$H$4:$H$28,'Base CDI'!$I$4:$I$29,S5076,"Cubic","Extrapolate=Linear","MultiX=Average","Skip=True","Sort=True")</f>
        <v>13.537209302325579</v>
      </c>
    </row>
    <row r="5077" spans="16:21" x14ac:dyDescent="0.25">
      <c r="P5077" s="10">
        <v>41893</v>
      </c>
      <c r="Q5077">
        <v>34.402970000000003</v>
      </c>
      <c r="S5077" s="42">
        <f t="shared" ca="1" si="85"/>
        <v>51097</v>
      </c>
      <c r="T5077" s="43">
        <f ca="1">_xll.BInterpol('Base CDI'!$H$4:$H$28,'Base CDI'!$J$4:$J$29,S5077,"Cubic","Extrapolate=Linear","MultiX=Average","Skip=True","Sort=True")</f>
        <v>13.514886456908346</v>
      </c>
      <c r="U5077" s="43">
        <f ca="1">_xll.BInterpol('Base CDI'!$H$4:$H$28,'Base CDI'!$I$4:$I$29,S5077,"Cubic","Extrapolate=Linear","MultiX=Average","Skip=True","Sort=True")</f>
        <v>13.537216142270859</v>
      </c>
    </row>
    <row r="5078" spans="16:21" x14ac:dyDescent="0.25">
      <c r="P5078" s="10">
        <v>41894</v>
      </c>
      <c r="Q5078">
        <v>34.416989999999998</v>
      </c>
      <c r="S5078" s="42">
        <f t="shared" ca="1" si="85"/>
        <v>51098</v>
      </c>
      <c r="T5078" s="43">
        <f ca="1">_xll.BInterpol('Base CDI'!$H$4:$H$28,'Base CDI'!$J$4:$J$29,S5078,"Cubic","Extrapolate=Linear","MultiX=Average","Skip=True","Sort=True")</f>
        <v>13.514889192886459</v>
      </c>
      <c r="U5078" s="43">
        <f ca="1">_xll.BInterpol('Base CDI'!$H$4:$H$28,'Base CDI'!$I$4:$I$29,S5078,"Cubic","Extrapolate=Linear","MultiX=Average","Skip=True","Sort=True")</f>
        <v>13.537222982216139</v>
      </c>
    </row>
    <row r="5079" spans="16:21" x14ac:dyDescent="0.25">
      <c r="P5079" s="10">
        <v>41897</v>
      </c>
      <c r="Q5079">
        <v>34.431010000000001</v>
      </c>
      <c r="S5079" s="42">
        <f t="shared" ca="1" si="85"/>
        <v>51099</v>
      </c>
      <c r="T5079" s="43">
        <f ca="1">_xll.BInterpol('Base CDI'!$H$4:$H$28,'Base CDI'!$J$4:$J$29,S5079,"Cubic","Extrapolate=Linear","MultiX=Average","Skip=True","Sort=True")</f>
        <v>13.51489192886457</v>
      </c>
      <c r="U5079" s="43">
        <f ca="1">_xll.BInterpol('Base CDI'!$H$4:$H$28,'Base CDI'!$I$4:$I$29,S5079,"Cubic","Extrapolate=Linear","MultiX=Average","Skip=True","Sort=True")</f>
        <v>13.53722982216142</v>
      </c>
    </row>
    <row r="5080" spans="16:21" x14ac:dyDescent="0.25">
      <c r="P5080" s="10">
        <v>41898</v>
      </c>
      <c r="Q5080">
        <v>34.445039999999999</v>
      </c>
      <c r="S5080" s="42">
        <f t="shared" ca="1" si="85"/>
        <v>51100</v>
      </c>
      <c r="T5080" s="43">
        <f ca="1">_xll.BInterpol('Base CDI'!$H$4:$H$28,'Base CDI'!$J$4:$J$29,S5080,"Cubic","Extrapolate=Linear","MultiX=Average","Skip=True","Sort=True")</f>
        <v>13.514894664842682</v>
      </c>
      <c r="U5080" s="43">
        <f ca="1">_xll.BInterpol('Base CDI'!$H$4:$H$28,'Base CDI'!$I$4:$I$29,S5080,"Cubic","Extrapolate=Linear","MultiX=Average","Skip=True","Sort=True")</f>
        <v>13.5372366621067</v>
      </c>
    </row>
    <row r="5081" spans="16:21" x14ac:dyDescent="0.25">
      <c r="P5081" s="10">
        <v>41899</v>
      </c>
      <c r="Q5081">
        <v>34.459069999999997</v>
      </c>
      <c r="S5081" s="42">
        <f t="shared" ca="1" si="85"/>
        <v>51101</v>
      </c>
      <c r="T5081" s="43">
        <f ca="1">_xll.BInterpol('Base CDI'!$H$4:$H$28,'Base CDI'!$J$4:$J$29,S5081,"Cubic","Extrapolate=Linear","MultiX=Average","Skip=True","Sort=True")</f>
        <v>13.514897400820795</v>
      </c>
      <c r="U5081" s="43">
        <f ca="1">_xll.BInterpol('Base CDI'!$H$4:$H$28,'Base CDI'!$I$4:$I$29,S5081,"Cubic","Extrapolate=Linear","MultiX=Average","Skip=True","Sort=True")</f>
        <v>13.537243502051982</v>
      </c>
    </row>
    <row r="5082" spans="16:21" x14ac:dyDescent="0.25">
      <c r="P5082" s="10">
        <v>41900</v>
      </c>
      <c r="Q5082">
        <v>34.473109999999998</v>
      </c>
      <c r="S5082" s="42">
        <f t="shared" ca="1" si="85"/>
        <v>51102</v>
      </c>
      <c r="T5082" s="43">
        <f ca="1">_xll.BInterpol('Base CDI'!$H$4:$H$28,'Base CDI'!$J$4:$J$29,S5082,"Cubic","Extrapolate=Linear","MultiX=Average","Skip=True","Sort=True")</f>
        <v>13.514900136798907</v>
      </c>
      <c r="U5082" s="43">
        <f ca="1">_xll.BInterpol('Base CDI'!$H$4:$H$28,'Base CDI'!$I$4:$I$29,S5082,"Cubic","Extrapolate=Linear","MultiX=Average","Skip=True","Sort=True")</f>
        <v>13.537250341997263</v>
      </c>
    </row>
    <row r="5083" spans="16:21" x14ac:dyDescent="0.25">
      <c r="P5083" s="10">
        <v>41901</v>
      </c>
      <c r="Q5083">
        <v>34.487160000000003</v>
      </c>
      <c r="S5083" s="42">
        <f t="shared" ca="1" si="85"/>
        <v>51103</v>
      </c>
      <c r="T5083" s="43">
        <f ca="1">_xll.BInterpol('Base CDI'!$H$4:$H$28,'Base CDI'!$J$4:$J$29,S5083,"Cubic","Extrapolate=Linear","MultiX=Average","Skip=True","Sort=True")</f>
        <v>13.51490287277702</v>
      </c>
      <c r="U5083" s="43">
        <f ca="1">_xll.BInterpol('Base CDI'!$H$4:$H$28,'Base CDI'!$I$4:$I$29,S5083,"Cubic","Extrapolate=Linear","MultiX=Average","Skip=True","Sort=True")</f>
        <v>13.537257181942543</v>
      </c>
    </row>
    <row r="5084" spans="16:21" x14ac:dyDescent="0.25">
      <c r="P5084" s="10">
        <v>41904</v>
      </c>
      <c r="Q5084">
        <v>34.50121</v>
      </c>
      <c r="S5084" s="42">
        <f t="shared" ca="1" si="85"/>
        <v>51104</v>
      </c>
      <c r="T5084" s="43">
        <f ca="1">_xll.BInterpol('Base CDI'!$H$4:$H$28,'Base CDI'!$J$4:$J$29,S5084,"Cubic","Extrapolate=Linear","MultiX=Average","Skip=True","Sort=True")</f>
        <v>13.514905608755132</v>
      </c>
      <c r="U5084" s="43">
        <f ca="1">_xll.BInterpol('Base CDI'!$H$4:$H$28,'Base CDI'!$I$4:$I$29,S5084,"Cubic","Extrapolate=Linear","MultiX=Average","Skip=True","Sort=True")</f>
        <v>13.537264021887824</v>
      </c>
    </row>
    <row r="5085" spans="16:21" x14ac:dyDescent="0.25">
      <c r="P5085" s="10">
        <v>41905</v>
      </c>
      <c r="Q5085">
        <v>34.515259999999998</v>
      </c>
      <c r="S5085" s="42">
        <f t="shared" ca="1" si="85"/>
        <v>51105</v>
      </c>
      <c r="T5085" s="43">
        <f ca="1">_xll.BInterpol('Base CDI'!$H$4:$H$28,'Base CDI'!$J$4:$J$29,S5085,"Cubic","Extrapolate=Linear","MultiX=Average","Skip=True","Sort=True")</f>
        <v>13.514908344733243</v>
      </c>
      <c r="U5085" s="43">
        <f ca="1">_xll.BInterpol('Base CDI'!$H$4:$H$28,'Base CDI'!$I$4:$I$29,S5085,"Cubic","Extrapolate=Linear","MultiX=Average","Skip=True","Sort=True")</f>
        <v>13.537270861833104</v>
      </c>
    </row>
    <row r="5086" spans="16:21" x14ac:dyDescent="0.25">
      <c r="P5086" s="10">
        <v>41906</v>
      </c>
      <c r="Q5086">
        <v>34.529359999999997</v>
      </c>
      <c r="S5086" s="42">
        <f t="shared" ca="1" si="85"/>
        <v>51106</v>
      </c>
      <c r="T5086" s="43">
        <f ca="1">_xll.BInterpol('Base CDI'!$H$4:$H$28,'Base CDI'!$J$4:$J$29,S5086,"Cubic","Extrapolate=Linear","MultiX=Average","Skip=True","Sort=True")</f>
        <v>13.514911080711355</v>
      </c>
      <c r="U5086" s="43">
        <f ca="1">_xll.BInterpol('Base CDI'!$H$4:$H$28,'Base CDI'!$I$4:$I$29,S5086,"Cubic","Extrapolate=Linear","MultiX=Average","Skip=True","Sort=True")</f>
        <v>13.537277701778384</v>
      </c>
    </row>
    <row r="5087" spans="16:21" x14ac:dyDescent="0.25">
      <c r="P5087" s="10">
        <v>41907</v>
      </c>
      <c r="Q5087">
        <v>34.543469999999999</v>
      </c>
      <c r="S5087" s="42">
        <f t="shared" ca="1" si="85"/>
        <v>51107</v>
      </c>
      <c r="T5087" s="43">
        <f ca="1">_xll.BInterpol('Base CDI'!$H$4:$H$28,'Base CDI'!$J$4:$J$29,S5087,"Cubic","Extrapolate=Linear","MultiX=Average","Skip=True","Sort=True")</f>
        <v>13.514913816689468</v>
      </c>
      <c r="U5087" s="43">
        <f ca="1">_xll.BInterpol('Base CDI'!$H$4:$H$28,'Base CDI'!$I$4:$I$29,S5087,"Cubic","Extrapolate=Linear","MultiX=Average","Skip=True","Sort=True")</f>
        <v>13.537284541723665</v>
      </c>
    </row>
    <row r="5088" spans="16:21" x14ac:dyDescent="0.25">
      <c r="P5088" s="10">
        <v>41908</v>
      </c>
      <c r="Q5088">
        <v>34.557580000000002</v>
      </c>
      <c r="S5088" s="42">
        <f t="shared" ca="1" si="85"/>
        <v>51108</v>
      </c>
      <c r="T5088" s="43">
        <f ca="1">_xll.BInterpol('Base CDI'!$H$4:$H$28,'Base CDI'!$J$4:$J$29,S5088,"Cubic","Extrapolate=Linear","MultiX=Average","Skip=True","Sort=True")</f>
        <v>13.514916552667581</v>
      </c>
      <c r="U5088" s="43">
        <f ca="1">_xll.BInterpol('Base CDI'!$H$4:$H$28,'Base CDI'!$I$4:$I$29,S5088,"Cubic","Extrapolate=Linear","MultiX=Average","Skip=True","Sort=True")</f>
        <v>13.537291381668945</v>
      </c>
    </row>
    <row r="5089" spans="16:21" x14ac:dyDescent="0.25">
      <c r="P5089" s="10">
        <v>41911</v>
      </c>
      <c r="Q5089">
        <v>34.571660000000001</v>
      </c>
      <c r="S5089" s="42">
        <f t="shared" ca="1" si="85"/>
        <v>51109</v>
      </c>
      <c r="T5089" s="43">
        <f ca="1">_xll.BInterpol('Base CDI'!$H$4:$H$28,'Base CDI'!$J$4:$J$29,S5089,"Cubic","Extrapolate=Linear","MultiX=Average","Skip=True","Sort=True")</f>
        <v>13.514919288645693</v>
      </c>
      <c r="U5089" s="43">
        <f ca="1">_xll.BInterpol('Base CDI'!$H$4:$H$28,'Base CDI'!$I$4:$I$29,S5089,"Cubic","Extrapolate=Linear","MultiX=Average","Skip=True","Sort=True")</f>
        <v>13.537298221614225</v>
      </c>
    </row>
    <row r="5090" spans="16:21" x14ac:dyDescent="0.25">
      <c r="P5090" s="10">
        <v>41912</v>
      </c>
      <c r="Q5090">
        <v>34.585740000000001</v>
      </c>
      <c r="S5090" s="42">
        <f t="shared" ca="1" si="85"/>
        <v>51110</v>
      </c>
      <c r="T5090" s="43">
        <f ca="1">_xll.BInterpol('Base CDI'!$H$4:$H$28,'Base CDI'!$J$4:$J$29,S5090,"Cubic","Extrapolate=Linear","MultiX=Average","Skip=True","Sort=True")</f>
        <v>13.514922024623804</v>
      </c>
      <c r="U5090" s="43">
        <f ca="1">_xll.BInterpol('Base CDI'!$H$4:$H$28,'Base CDI'!$I$4:$I$29,S5090,"Cubic","Extrapolate=Linear","MultiX=Average","Skip=True","Sort=True")</f>
        <v>13.537305061559506</v>
      </c>
    </row>
    <row r="5091" spans="16:21" x14ac:dyDescent="0.25">
      <c r="P5091" s="10">
        <v>41913</v>
      </c>
      <c r="Q5091">
        <v>34.599829999999997</v>
      </c>
      <c r="S5091" s="42">
        <f t="shared" ca="1" si="85"/>
        <v>51111</v>
      </c>
      <c r="T5091" s="43">
        <f ca="1">_xll.BInterpol('Base CDI'!$H$4:$H$28,'Base CDI'!$J$4:$J$29,S5091,"Cubic","Extrapolate=Linear","MultiX=Average","Skip=True","Sort=True")</f>
        <v>13.514924760601916</v>
      </c>
      <c r="U5091" s="43">
        <f ca="1">_xll.BInterpol('Base CDI'!$H$4:$H$28,'Base CDI'!$I$4:$I$29,S5091,"Cubic","Extrapolate=Linear","MultiX=Average","Skip=True","Sort=True")</f>
        <v>13.537311901504786</v>
      </c>
    </row>
    <row r="5092" spans="16:21" x14ac:dyDescent="0.25">
      <c r="P5092" s="10">
        <v>41914</v>
      </c>
      <c r="Q5092">
        <v>34.613930000000003</v>
      </c>
      <c r="S5092" s="42">
        <f t="shared" ca="1" si="85"/>
        <v>51112</v>
      </c>
      <c r="T5092" s="43">
        <f ca="1">_xll.BInterpol('Base CDI'!$H$4:$H$28,'Base CDI'!$J$4:$J$29,S5092,"Cubic","Extrapolate=Linear","MultiX=Average","Skip=True","Sort=True")</f>
        <v>13.514927496580029</v>
      </c>
      <c r="U5092" s="43">
        <f ca="1">_xll.BInterpol('Base CDI'!$H$4:$H$28,'Base CDI'!$I$4:$I$29,S5092,"Cubic","Extrapolate=Linear","MultiX=Average","Skip=True","Sort=True")</f>
        <v>13.537318741450067</v>
      </c>
    </row>
    <row r="5093" spans="16:21" x14ac:dyDescent="0.25">
      <c r="P5093" s="10">
        <v>41915</v>
      </c>
      <c r="Q5093">
        <v>34.628030000000003</v>
      </c>
      <c r="S5093" s="42">
        <f t="shared" ca="1" si="85"/>
        <v>51113</v>
      </c>
      <c r="T5093" s="43">
        <f ca="1">_xll.BInterpol('Base CDI'!$H$4:$H$28,'Base CDI'!$J$4:$J$29,S5093,"Cubic","Extrapolate=Linear","MultiX=Average","Skip=True","Sort=True")</f>
        <v>13.514930232558141</v>
      </c>
      <c r="U5093" s="43">
        <f ca="1">_xll.BInterpol('Base CDI'!$H$4:$H$28,'Base CDI'!$I$4:$I$29,S5093,"Cubic","Extrapolate=Linear","MultiX=Average","Skip=True","Sort=True")</f>
        <v>13.537325581395347</v>
      </c>
    </row>
    <row r="5094" spans="16:21" x14ac:dyDescent="0.25">
      <c r="P5094" s="10">
        <v>41918</v>
      </c>
      <c r="Q5094">
        <v>34.642139999999998</v>
      </c>
      <c r="S5094" s="42">
        <f t="shared" ca="1" si="85"/>
        <v>51114</v>
      </c>
      <c r="T5094" s="43">
        <f ca="1">_xll.BInterpol('Base CDI'!$H$4:$H$28,'Base CDI'!$J$4:$J$29,S5094,"Cubic","Extrapolate=Linear","MultiX=Average","Skip=True","Sort=True")</f>
        <v>13.514932968536254</v>
      </c>
      <c r="U5094" s="43">
        <f ca="1">_xll.BInterpol('Base CDI'!$H$4:$H$28,'Base CDI'!$I$4:$I$29,S5094,"Cubic","Extrapolate=Linear","MultiX=Average","Skip=True","Sort=True")</f>
        <v>13.537332421340627</v>
      </c>
    </row>
    <row r="5095" spans="16:21" x14ac:dyDescent="0.25">
      <c r="P5095" s="10">
        <v>41919</v>
      </c>
      <c r="Q5095">
        <v>34.65625</v>
      </c>
      <c r="S5095" s="42">
        <f t="shared" ca="1" si="85"/>
        <v>51115</v>
      </c>
      <c r="T5095" s="43">
        <f ca="1">_xll.BInterpol('Base CDI'!$H$4:$H$28,'Base CDI'!$J$4:$J$29,S5095,"Cubic","Extrapolate=Linear","MultiX=Average","Skip=True","Sort=True")</f>
        <v>13.514935704514365</v>
      </c>
      <c r="U5095" s="43">
        <f ca="1">_xll.BInterpol('Base CDI'!$H$4:$H$28,'Base CDI'!$I$4:$I$29,S5095,"Cubic","Extrapolate=Linear","MultiX=Average","Skip=True","Sort=True")</f>
        <v>13.537339261285908</v>
      </c>
    </row>
    <row r="5096" spans="16:21" x14ac:dyDescent="0.25">
      <c r="P5096" s="10">
        <v>41920</v>
      </c>
      <c r="Q5096">
        <v>34.670409999999997</v>
      </c>
      <c r="S5096" s="42">
        <f t="shared" ca="1" si="85"/>
        <v>51116</v>
      </c>
      <c r="T5096" s="43">
        <f ca="1">_xll.BInterpol('Base CDI'!$H$4:$H$28,'Base CDI'!$J$4:$J$29,S5096,"Cubic","Extrapolate=Linear","MultiX=Average","Skip=True","Sort=True")</f>
        <v>13.514938440492477</v>
      </c>
      <c r="U5096" s="43">
        <f ca="1">_xll.BInterpol('Base CDI'!$H$4:$H$28,'Base CDI'!$I$4:$I$29,S5096,"Cubic","Extrapolate=Linear","MultiX=Average","Skip=True","Sort=True")</f>
        <v>13.537346101231188</v>
      </c>
    </row>
    <row r="5097" spans="16:21" x14ac:dyDescent="0.25">
      <c r="P5097" s="10">
        <v>41921</v>
      </c>
      <c r="Q5097">
        <v>34.684570000000001</v>
      </c>
      <c r="S5097" s="42">
        <f t="shared" ca="1" si="85"/>
        <v>51117</v>
      </c>
      <c r="T5097" s="43">
        <f ca="1">_xll.BInterpol('Base CDI'!$H$4:$H$28,'Base CDI'!$J$4:$J$29,S5097,"Cubic","Extrapolate=Linear","MultiX=Average","Skip=True","Sort=True")</f>
        <v>13.51494117647059</v>
      </c>
      <c r="U5097" s="43">
        <f ca="1">_xll.BInterpol('Base CDI'!$H$4:$H$28,'Base CDI'!$I$4:$I$29,S5097,"Cubic","Extrapolate=Linear","MultiX=Average","Skip=True","Sort=True")</f>
        <v>13.537352941176469</v>
      </c>
    </row>
    <row r="5098" spans="16:21" x14ac:dyDescent="0.25">
      <c r="P5098" s="10">
        <v>41922</v>
      </c>
      <c r="Q5098">
        <v>34.698740000000001</v>
      </c>
      <c r="S5098" s="42">
        <f t="shared" ca="1" si="85"/>
        <v>51118</v>
      </c>
      <c r="T5098" s="43">
        <f ca="1">_xll.BInterpol('Base CDI'!$H$4:$H$28,'Base CDI'!$J$4:$J$29,S5098,"Cubic","Extrapolate=Linear","MultiX=Average","Skip=True","Sort=True")</f>
        <v>13.514943912448702</v>
      </c>
      <c r="U5098" s="43">
        <f ca="1">_xll.BInterpol('Base CDI'!$H$4:$H$28,'Base CDI'!$I$4:$I$29,S5098,"Cubic","Extrapolate=Linear","MultiX=Average","Skip=True","Sort=True")</f>
        <v>13.537359781121749</v>
      </c>
    </row>
    <row r="5099" spans="16:21" x14ac:dyDescent="0.25">
      <c r="P5099" s="10">
        <v>41925</v>
      </c>
      <c r="Q5099">
        <v>34.712910000000001</v>
      </c>
      <c r="S5099" s="42">
        <f t="shared" ca="1" si="85"/>
        <v>51119</v>
      </c>
      <c r="T5099" s="43">
        <f ca="1">_xll.BInterpol('Base CDI'!$H$4:$H$28,'Base CDI'!$J$4:$J$29,S5099,"Cubic","Extrapolate=Linear","MultiX=Average","Skip=True","Sort=True")</f>
        <v>13.514946648426815</v>
      </c>
      <c r="U5099" s="43">
        <f ca="1">_xll.BInterpol('Base CDI'!$H$4:$H$28,'Base CDI'!$I$4:$I$29,S5099,"Cubic","Extrapolate=Linear","MultiX=Average","Skip=True","Sort=True")</f>
        <v>13.537366621067029</v>
      </c>
    </row>
    <row r="5100" spans="16:21" x14ac:dyDescent="0.25">
      <c r="P5100" s="10">
        <v>41926</v>
      </c>
      <c r="Q5100">
        <v>34.727049999999998</v>
      </c>
      <c r="S5100" s="42">
        <f t="shared" ca="1" si="85"/>
        <v>51120</v>
      </c>
      <c r="T5100" s="43">
        <f ca="1">_xll.BInterpol('Base CDI'!$H$4:$H$28,'Base CDI'!$J$4:$J$29,S5100,"Cubic","Extrapolate=Linear","MultiX=Average","Skip=True","Sort=True")</f>
        <v>13.514949384404925</v>
      </c>
      <c r="U5100" s="43">
        <f ca="1">_xll.BInterpol('Base CDI'!$H$4:$H$28,'Base CDI'!$I$4:$I$29,S5100,"Cubic","Extrapolate=Linear","MultiX=Average","Skip=True","Sort=True")</f>
        <v>13.53737346101231</v>
      </c>
    </row>
    <row r="5101" spans="16:21" x14ac:dyDescent="0.25">
      <c r="P5101" s="10">
        <v>41927</v>
      </c>
      <c r="Q5101">
        <v>34.741239999999998</v>
      </c>
      <c r="S5101" s="42">
        <f t="shared" ca="1" si="85"/>
        <v>51121</v>
      </c>
      <c r="T5101" s="43">
        <f ca="1">_xll.BInterpol('Base CDI'!$H$4:$H$28,'Base CDI'!$J$4:$J$29,S5101,"Cubic","Extrapolate=Linear","MultiX=Average","Skip=True","Sort=True")</f>
        <v>13.514952120383038</v>
      </c>
      <c r="U5101" s="43">
        <f ca="1">_xll.BInterpol('Base CDI'!$H$4:$H$28,'Base CDI'!$I$4:$I$29,S5101,"Cubic","Extrapolate=Linear","MultiX=Average","Skip=True","Sort=True")</f>
        <v>13.53738030095759</v>
      </c>
    </row>
    <row r="5102" spans="16:21" x14ac:dyDescent="0.25">
      <c r="P5102" s="10">
        <v>41928</v>
      </c>
      <c r="Q5102">
        <v>34.755389999999998</v>
      </c>
      <c r="S5102" s="42">
        <f t="shared" ca="1" si="85"/>
        <v>51122</v>
      </c>
      <c r="T5102" s="43">
        <f ca="1">_xll.BInterpol('Base CDI'!$H$4:$H$28,'Base CDI'!$J$4:$J$29,S5102,"Cubic","Extrapolate=Linear","MultiX=Average","Skip=True","Sort=True")</f>
        <v>13.51495485636115</v>
      </c>
      <c r="U5102" s="43">
        <f ca="1">_xll.BInterpol('Base CDI'!$H$4:$H$28,'Base CDI'!$I$4:$I$29,S5102,"Cubic","Extrapolate=Linear","MultiX=Average","Skip=True","Sort=True")</f>
        <v>13.537387140902871</v>
      </c>
    </row>
    <row r="5103" spans="16:21" x14ac:dyDescent="0.25">
      <c r="P5103" s="10">
        <v>41929</v>
      </c>
      <c r="Q5103">
        <v>34.769590000000001</v>
      </c>
      <c r="S5103" s="42">
        <f t="shared" ca="1" si="85"/>
        <v>51123</v>
      </c>
      <c r="T5103" s="43">
        <f ca="1">_xll.BInterpol('Base CDI'!$H$4:$H$28,'Base CDI'!$J$4:$J$29,S5103,"Cubic","Extrapolate=Linear","MultiX=Average","Skip=True","Sort=True")</f>
        <v>13.514957592339263</v>
      </c>
      <c r="U5103" s="43">
        <f ca="1">_xll.BInterpol('Base CDI'!$H$4:$H$28,'Base CDI'!$I$4:$I$29,S5103,"Cubic","Extrapolate=Linear","MultiX=Average","Skip=True","Sort=True")</f>
        <v>13.537393980848151</v>
      </c>
    </row>
    <row r="5104" spans="16:21" x14ac:dyDescent="0.25">
      <c r="P5104" s="10">
        <v>41932</v>
      </c>
      <c r="Q5104">
        <v>34.783790000000003</v>
      </c>
      <c r="S5104" s="42">
        <f t="shared" ca="1" si="85"/>
        <v>51124</v>
      </c>
      <c r="T5104" s="43">
        <f ca="1">_xll.BInterpol('Base CDI'!$H$4:$H$28,'Base CDI'!$J$4:$J$29,S5104,"Cubic","Extrapolate=Linear","MultiX=Average","Skip=True","Sort=True")</f>
        <v>13.514960328317375</v>
      </c>
      <c r="U5104" s="43">
        <f ca="1">_xll.BInterpol('Base CDI'!$H$4:$H$28,'Base CDI'!$I$4:$I$29,S5104,"Cubic","Extrapolate=Linear","MultiX=Average","Skip=True","Sort=True")</f>
        <v>13.537400820793431</v>
      </c>
    </row>
    <row r="5105" spans="16:21" x14ac:dyDescent="0.25">
      <c r="P5105" s="10">
        <v>41933</v>
      </c>
      <c r="Q5105">
        <v>34.798000000000002</v>
      </c>
      <c r="S5105" s="42">
        <f t="shared" ca="1" si="85"/>
        <v>51125</v>
      </c>
      <c r="T5105" s="43">
        <f ca="1">_xll.BInterpol('Base CDI'!$H$4:$H$28,'Base CDI'!$J$4:$J$29,S5105,"Cubic","Extrapolate=Linear","MultiX=Average","Skip=True","Sort=True")</f>
        <v>13.514963064295488</v>
      </c>
      <c r="U5105" s="43">
        <f ca="1">_xll.BInterpol('Base CDI'!$H$4:$H$28,'Base CDI'!$I$4:$I$29,S5105,"Cubic","Extrapolate=Linear","MultiX=Average","Skip=True","Sort=True")</f>
        <v>13.537407660738712</v>
      </c>
    </row>
    <row r="5106" spans="16:21" x14ac:dyDescent="0.25">
      <c r="P5106" s="10">
        <v>41934</v>
      </c>
      <c r="Q5106">
        <v>34.812220000000003</v>
      </c>
      <c r="S5106" s="42">
        <f t="shared" ca="1" si="85"/>
        <v>51126</v>
      </c>
      <c r="T5106" s="43">
        <f ca="1">_xll.BInterpol('Base CDI'!$H$4:$H$28,'Base CDI'!$J$4:$J$29,S5106,"Cubic","Extrapolate=Linear","MultiX=Average","Skip=True","Sort=True")</f>
        <v>13.514965800273599</v>
      </c>
      <c r="U5106" s="43">
        <f ca="1">_xll.BInterpol('Base CDI'!$H$4:$H$28,'Base CDI'!$I$4:$I$29,S5106,"Cubic","Extrapolate=Linear","MultiX=Average","Skip=True","Sort=True")</f>
        <v>13.537414500683992</v>
      </c>
    </row>
    <row r="5107" spans="16:21" x14ac:dyDescent="0.25">
      <c r="P5107" s="10">
        <v>41935</v>
      </c>
      <c r="Q5107">
        <v>34.826439999999998</v>
      </c>
      <c r="S5107" s="42">
        <f t="shared" ca="1" si="85"/>
        <v>51127</v>
      </c>
      <c r="T5107" s="43">
        <f ca="1">_xll.BInterpol('Base CDI'!$H$4:$H$28,'Base CDI'!$J$4:$J$29,S5107,"Cubic","Extrapolate=Linear","MultiX=Average","Skip=True","Sort=True")</f>
        <v>13.514968536251711</v>
      </c>
      <c r="U5107" s="43">
        <f ca="1">_xll.BInterpol('Base CDI'!$H$4:$H$28,'Base CDI'!$I$4:$I$29,S5107,"Cubic","Extrapolate=Linear","MultiX=Average","Skip=True","Sort=True")</f>
        <v>13.537421340629272</v>
      </c>
    </row>
    <row r="5108" spans="16:21" x14ac:dyDescent="0.25">
      <c r="P5108" s="10">
        <v>41936</v>
      </c>
      <c r="Q5108">
        <v>34.84066</v>
      </c>
      <c r="S5108" s="42">
        <f t="shared" ca="1" si="85"/>
        <v>51128</v>
      </c>
      <c r="T5108" s="43">
        <f ca="1">_xll.BInterpol('Base CDI'!$H$4:$H$28,'Base CDI'!$J$4:$J$29,S5108,"Cubic","Extrapolate=Linear","MultiX=Average","Skip=True","Sort=True")</f>
        <v>13.514971272229824</v>
      </c>
      <c r="U5108" s="43">
        <f ca="1">_xll.BInterpol('Base CDI'!$H$4:$H$28,'Base CDI'!$I$4:$I$29,S5108,"Cubic","Extrapolate=Linear","MultiX=Average","Skip=True","Sort=True")</f>
        <v>13.537428180574553</v>
      </c>
    </row>
    <row r="5109" spans="16:21" x14ac:dyDescent="0.25">
      <c r="P5109" s="10">
        <v>41939</v>
      </c>
      <c r="Q5109">
        <v>34.854900000000001</v>
      </c>
      <c r="S5109" s="42">
        <f t="shared" ca="1" si="85"/>
        <v>51129</v>
      </c>
      <c r="T5109" s="43">
        <f ca="1">_xll.BInterpol('Base CDI'!$H$4:$H$28,'Base CDI'!$J$4:$J$29,S5109,"Cubic","Extrapolate=Linear","MultiX=Average","Skip=True","Sort=True")</f>
        <v>13.514974008207936</v>
      </c>
      <c r="U5109" s="43">
        <f ca="1">_xll.BInterpol('Base CDI'!$H$4:$H$28,'Base CDI'!$I$4:$I$29,S5109,"Cubic","Extrapolate=Linear","MultiX=Average","Skip=True","Sort=True")</f>
        <v>13.537435020519833</v>
      </c>
    </row>
    <row r="5110" spans="16:21" x14ac:dyDescent="0.25">
      <c r="P5110" s="10">
        <v>41940</v>
      </c>
      <c r="Q5110">
        <v>34.869140000000002</v>
      </c>
      <c r="S5110" s="42">
        <f t="shared" ca="1" si="85"/>
        <v>51130</v>
      </c>
      <c r="T5110" s="43">
        <f ca="1">_xll.BInterpol('Base CDI'!$H$4:$H$28,'Base CDI'!$J$4:$J$29,S5110,"Cubic","Extrapolate=Linear","MultiX=Average","Skip=True","Sort=True")</f>
        <v>13.514976744186049</v>
      </c>
      <c r="U5110" s="43">
        <f ca="1">_xll.BInterpol('Base CDI'!$H$4:$H$28,'Base CDI'!$I$4:$I$29,S5110,"Cubic","Extrapolate=Linear","MultiX=Average","Skip=True","Sort=True")</f>
        <v>13.537441860465114</v>
      </c>
    </row>
    <row r="5111" spans="16:21" x14ac:dyDescent="0.25">
      <c r="P5111" s="10">
        <v>41941</v>
      </c>
      <c r="Q5111">
        <v>34.883380000000002</v>
      </c>
      <c r="S5111" s="42">
        <f t="shared" ca="1" si="85"/>
        <v>51131</v>
      </c>
      <c r="T5111" s="43">
        <f ca="1">_xll.BInterpol('Base CDI'!$H$4:$H$28,'Base CDI'!$J$4:$J$29,S5111,"Cubic","Extrapolate=Linear","MultiX=Average","Skip=True","Sort=True")</f>
        <v>13.514979480164159</v>
      </c>
      <c r="U5111" s="43">
        <f ca="1">_xll.BInterpol('Base CDI'!$H$4:$H$28,'Base CDI'!$I$4:$I$29,S5111,"Cubic","Extrapolate=Linear","MultiX=Average","Skip=True","Sort=True")</f>
        <v>13.537448700410394</v>
      </c>
    </row>
    <row r="5112" spans="16:21" x14ac:dyDescent="0.25">
      <c r="P5112" s="10">
        <v>41942</v>
      </c>
      <c r="Q5112">
        <v>34.897629999999999</v>
      </c>
      <c r="S5112" s="42">
        <f t="shared" ca="1" si="85"/>
        <v>51132</v>
      </c>
      <c r="T5112" s="43">
        <f ca="1">_xll.BInterpol('Base CDI'!$H$4:$H$28,'Base CDI'!$J$4:$J$29,S5112,"Cubic","Extrapolate=Linear","MultiX=Average","Skip=True","Sort=True")</f>
        <v>13.514982216142272</v>
      </c>
      <c r="U5112" s="43">
        <f ca="1">_xll.BInterpol('Base CDI'!$H$4:$H$28,'Base CDI'!$I$4:$I$29,S5112,"Cubic","Extrapolate=Linear","MultiX=Average","Skip=True","Sort=True")</f>
        <v>13.537455540355674</v>
      </c>
    </row>
    <row r="5113" spans="16:21" x14ac:dyDescent="0.25">
      <c r="P5113" s="10">
        <v>41943</v>
      </c>
      <c r="Q5113">
        <v>34.912199999999999</v>
      </c>
      <c r="S5113" s="42">
        <f t="shared" ca="1" si="85"/>
        <v>51133</v>
      </c>
      <c r="T5113" s="43">
        <f ca="1">_xll.BInterpol('Base CDI'!$H$4:$H$28,'Base CDI'!$J$4:$J$29,S5113,"Cubic","Extrapolate=Linear","MultiX=Average","Skip=True","Sort=True")</f>
        <v>13.514984952120384</v>
      </c>
      <c r="U5113" s="43">
        <f ca="1">_xll.BInterpol('Base CDI'!$H$4:$H$28,'Base CDI'!$I$4:$I$29,S5113,"Cubic","Extrapolate=Linear","MultiX=Average","Skip=True","Sort=True")</f>
        <v>13.537462380300955</v>
      </c>
    </row>
    <row r="5114" spans="16:21" x14ac:dyDescent="0.25">
      <c r="P5114" s="10">
        <v>41946</v>
      </c>
      <c r="Q5114">
        <v>34.926729999999999</v>
      </c>
      <c r="S5114" s="42">
        <f t="shared" ca="1" si="85"/>
        <v>51134</v>
      </c>
      <c r="T5114" s="43">
        <f ca="1">_xll.BInterpol('Base CDI'!$H$4:$H$28,'Base CDI'!$J$4:$J$29,S5114,"Cubic","Extrapolate=Linear","MultiX=Average","Skip=True","Sort=True")</f>
        <v>13.514987688098497</v>
      </c>
      <c r="U5114" s="43">
        <f ca="1">_xll.BInterpol('Base CDI'!$H$4:$H$28,'Base CDI'!$I$4:$I$29,S5114,"Cubic","Extrapolate=Linear","MultiX=Average","Skip=True","Sort=True")</f>
        <v>13.537469220246235</v>
      </c>
    </row>
    <row r="5115" spans="16:21" x14ac:dyDescent="0.25">
      <c r="P5115" s="10">
        <v>41947</v>
      </c>
      <c r="Q5115">
        <v>34.941270000000003</v>
      </c>
      <c r="S5115" s="42">
        <f t="shared" ca="1" si="85"/>
        <v>51135</v>
      </c>
      <c r="T5115" s="43">
        <f ca="1">_xll.BInterpol('Base CDI'!$H$4:$H$28,'Base CDI'!$J$4:$J$29,S5115,"Cubic","Extrapolate=Linear","MultiX=Average","Skip=True","Sort=True")</f>
        <v>13.514990424076609</v>
      </c>
      <c r="U5115" s="43">
        <f ca="1">_xll.BInterpol('Base CDI'!$H$4:$H$28,'Base CDI'!$I$4:$I$29,S5115,"Cubic","Extrapolate=Linear","MultiX=Average","Skip=True","Sort=True")</f>
        <v>13.537476060191516</v>
      </c>
    </row>
    <row r="5116" spans="16:21" x14ac:dyDescent="0.25">
      <c r="P5116" s="10">
        <v>41948</v>
      </c>
      <c r="Q5116">
        <v>34.955820000000003</v>
      </c>
      <c r="S5116" s="42">
        <f t="shared" ca="1" si="85"/>
        <v>51136</v>
      </c>
      <c r="T5116" s="43">
        <f ca="1">_xll.BInterpol('Base CDI'!$H$4:$H$28,'Base CDI'!$J$4:$J$29,S5116,"Cubic","Extrapolate=Linear","MultiX=Average","Skip=True","Sort=True")</f>
        <v>13.51499316005472</v>
      </c>
      <c r="U5116" s="43">
        <f ca="1">_xll.BInterpol('Base CDI'!$H$4:$H$28,'Base CDI'!$I$4:$I$29,S5116,"Cubic","Extrapolate=Linear","MultiX=Average","Skip=True","Sort=True")</f>
        <v>13.537482900136796</v>
      </c>
    </row>
    <row r="5117" spans="16:21" x14ac:dyDescent="0.25">
      <c r="P5117" s="10">
        <v>41949</v>
      </c>
      <c r="Q5117">
        <v>34.970410000000001</v>
      </c>
      <c r="S5117" s="42">
        <f t="shared" ca="1" si="85"/>
        <v>51137</v>
      </c>
      <c r="T5117" s="43">
        <f ca="1">_xll.BInterpol('Base CDI'!$H$4:$H$28,'Base CDI'!$J$4:$J$29,S5117,"Cubic","Extrapolate=Linear","MultiX=Average","Skip=True","Sort=True")</f>
        <v>13.514995896032833</v>
      </c>
      <c r="U5117" s="43">
        <f ca="1">_xll.BInterpol('Base CDI'!$H$4:$H$28,'Base CDI'!$I$4:$I$29,S5117,"Cubic","Extrapolate=Linear","MultiX=Average","Skip=True","Sort=True")</f>
        <v>13.537489740082076</v>
      </c>
    </row>
    <row r="5118" spans="16:21" x14ac:dyDescent="0.25">
      <c r="P5118" s="10">
        <v>41950</v>
      </c>
      <c r="Q5118">
        <v>34.985010000000003</v>
      </c>
      <c r="S5118" s="42">
        <f t="shared" ca="1" si="85"/>
        <v>51138</v>
      </c>
      <c r="T5118" s="43">
        <f ca="1">_xll.BInterpol('Base CDI'!$H$4:$H$28,'Base CDI'!$J$4:$J$29,S5118,"Cubic","Extrapolate=Linear","MultiX=Average","Skip=True","Sort=True")</f>
        <v>13.514998632010945</v>
      </c>
      <c r="U5118" s="43">
        <f ca="1">_xll.BInterpol('Base CDI'!$H$4:$H$28,'Base CDI'!$I$4:$I$29,S5118,"Cubic","Extrapolate=Linear","MultiX=Average","Skip=True","Sort=True")</f>
        <v>13.537496580027357</v>
      </c>
    </row>
    <row r="5119" spans="16:21" x14ac:dyDescent="0.25">
      <c r="P5119" s="10">
        <v>41953</v>
      </c>
      <c r="Q5119">
        <v>34.999609999999997</v>
      </c>
      <c r="S5119" s="42">
        <f t="shared" ca="1" si="85"/>
        <v>51139</v>
      </c>
      <c r="T5119" s="43">
        <f ca="1">_xll.BInterpol('Base CDI'!$H$4:$H$28,'Base CDI'!$J$4:$J$29,S5119,"Cubic","Extrapolate=Linear","MultiX=Average","Skip=True","Sort=True")</f>
        <v>13.515001367989058</v>
      </c>
      <c r="U5119" s="43">
        <f ca="1">_xll.BInterpol('Base CDI'!$H$4:$H$28,'Base CDI'!$I$4:$I$29,S5119,"Cubic","Extrapolate=Linear","MultiX=Average","Skip=True","Sort=True")</f>
        <v>13.537503419972639</v>
      </c>
    </row>
    <row r="5120" spans="16:21" x14ac:dyDescent="0.25">
      <c r="P5120" s="10">
        <v>41954</v>
      </c>
      <c r="Q5120">
        <v>35.014229999999998</v>
      </c>
      <c r="S5120" s="42">
        <f t="shared" ca="1" si="85"/>
        <v>51140</v>
      </c>
      <c r="T5120" s="43">
        <f ca="1">_xll.BInterpol('Base CDI'!$H$4:$H$28,'Base CDI'!$J$4:$J$29,S5120,"Cubic","Extrapolate=Linear","MultiX=Average","Skip=True","Sort=True")</f>
        <v>13.51500410396717</v>
      </c>
      <c r="U5120" s="43">
        <f ca="1">_xll.BInterpol('Base CDI'!$H$4:$H$28,'Base CDI'!$I$4:$I$29,S5120,"Cubic","Extrapolate=Linear","MultiX=Average","Skip=True","Sort=True")</f>
        <v>13.537510259917919</v>
      </c>
    </row>
    <row r="5121" spans="16:21" x14ac:dyDescent="0.25">
      <c r="P5121" s="10">
        <v>41955</v>
      </c>
      <c r="Q5121">
        <v>35.028840000000002</v>
      </c>
      <c r="S5121" s="42">
        <f t="shared" ca="1" si="85"/>
        <v>51141</v>
      </c>
      <c r="T5121" s="43">
        <f ca="1">_xll.BInterpol('Base CDI'!$H$4:$H$28,'Base CDI'!$J$4:$J$29,S5121,"Cubic","Extrapolate=Linear","MultiX=Average","Skip=True","Sort=True")</f>
        <v>13.515006839945283</v>
      </c>
      <c r="U5121" s="43">
        <f ca="1">_xll.BInterpol('Base CDI'!$H$4:$H$28,'Base CDI'!$I$4:$I$29,S5121,"Cubic","Extrapolate=Linear","MultiX=Average","Skip=True","Sort=True")</f>
        <v>13.5375170998632</v>
      </c>
    </row>
    <row r="5122" spans="16:21" x14ac:dyDescent="0.25">
      <c r="P5122" s="10">
        <v>41956</v>
      </c>
      <c r="Q5122">
        <v>35.043460000000003</v>
      </c>
      <c r="S5122" s="42">
        <f t="shared" ca="1" si="85"/>
        <v>51142</v>
      </c>
      <c r="T5122" s="43">
        <f ca="1">_xll.BInterpol('Base CDI'!$H$4:$H$28,'Base CDI'!$J$4:$J$29,S5122,"Cubic","Extrapolate=Linear","MultiX=Average","Skip=True","Sort=True")</f>
        <v>13.515009575923393</v>
      </c>
      <c r="U5122" s="43">
        <f ca="1">_xll.BInterpol('Base CDI'!$H$4:$H$28,'Base CDI'!$I$4:$I$29,S5122,"Cubic","Extrapolate=Linear","MultiX=Average","Skip=True","Sort=True")</f>
        <v>13.53752393980848</v>
      </c>
    </row>
    <row r="5123" spans="16:21" x14ac:dyDescent="0.25">
      <c r="P5123" s="10">
        <v>41957</v>
      </c>
      <c r="Q5123">
        <v>35.05809</v>
      </c>
      <c r="S5123" s="42">
        <f t="shared" ca="1" si="85"/>
        <v>51143</v>
      </c>
      <c r="T5123" s="43">
        <f ca="1">_xll.BInterpol('Base CDI'!$H$4:$H$28,'Base CDI'!$J$4:$J$29,S5123,"Cubic","Extrapolate=Linear","MultiX=Average","Skip=True","Sort=True")</f>
        <v>13.515012311901506</v>
      </c>
      <c r="U5123" s="43">
        <f ca="1">_xll.BInterpol('Base CDI'!$H$4:$H$28,'Base CDI'!$I$4:$I$29,S5123,"Cubic","Extrapolate=Linear","MultiX=Average","Skip=True","Sort=True")</f>
        <v>13.537530779753761</v>
      </c>
    </row>
    <row r="5124" spans="16:21" x14ac:dyDescent="0.25">
      <c r="P5124" s="10">
        <v>41960</v>
      </c>
      <c r="Q5124">
        <v>35.07273</v>
      </c>
      <c r="S5124" s="42">
        <f t="shared" ca="1" si="85"/>
        <v>51144</v>
      </c>
      <c r="T5124" s="43">
        <f ca="1">_xll.BInterpol('Base CDI'!$H$4:$H$28,'Base CDI'!$J$4:$J$29,S5124,"Cubic","Extrapolate=Linear","MultiX=Average","Skip=True","Sort=True")</f>
        <v>13.515015047879618</v>
      </c>
      <c r="U5124" s="43">
        <f ca="1">_xll.BInterpol('Base CDI'!$H$4:$H$28,'Base CDI'!$I$4:$I$29,S5124,"Cubic","Extrapolate=Linear","MultiX=Average","Skip=True","Sort=True")</f>
        <v>13.537537619699041</v>
      </c>
    </row>
    <row r="5125" spans="16:21" x14ac:dyDescent="0.25">
      <c r="P5125" s="10">
        <v>41961</v>
      </c>
      <c r="Q5125">
        <v>35.08737</v>
      </c>
      <c r="S5125" s="42">
        <f t="shared" ca="1" si="85"/>
        <v>51145</v>
      </c>
      <c r="T5125" s="43">
        <f ca="1">_xll.BInterpol('Base CDI'!$H$4:$H$28,'Base CDI'!$J$4:$J$29,S5125,"Cubic","Extrapolate=Linear","MultiX=Average","Skip=True","Sort=True")</f>
        <v>13.515017783857731</v>
      </c>
      <c r="U5125" s="43">
        <f ca="1">_xll.BInterpol('Base CDI'!$H$4:$H$28,'Base CDI'!$I$4:$I$29,S5125,"Cubic","Extrapolate=Linear","MultiX=Average","Skip=True","Sort=True")</f>
        <v>13.537544459644321</v>
      </c>
    </row>
    <row r="5126" spans="16:21" x14ac:dyDescent="0.25">
      <c r="P5126" s="10">
        <v>41962</v>
      </c>
      <c r="Q5126">
        <v>35.10201</v>
      </c>
      <c r="S5126" s="42">
        <f t="shared" ca="1" si="85"/>
        <v>51146</v>
      </c>
      <c r="T5126" s="43">
        <f ca="1">_xll.BInterpol('Base CDI'!$H$4:$H$28,'Base CDI'!$J$4:$J$29,S5126,"Cubic","Extrapolate=Linear","MultiX=Average","Skip=True","Sort=True")</f>
        <v>13.515020519835844</v>
      </c>
      <c r="U5126" s="43">
        <f ca="1">_xll.BInterpol('Base CDI'!$H$4:$H$28,'Base CDI'!$I$4:$I$29,S5126,"Cubic","Extrapolate=Linear","MultiX=Average","Skip=True","Sort=True")</f>
        <v>13.537551299589602</v>
      </c>
    </row>
    <row r="5127" spans="16:21" x14ac:dyDescent="0.25">
      <c r="P5127" s="10">
        <v>41963</v>
      </c>
      <c r="Q5127">
        <v>35.116660000000003</v>
      </c>
      <c r="S5127" s="42">
        <f t="shared" ca="1" si="85"/>
        <v>51147</v>
      </c>
      <c r="T5127" s="43">
        <f ca="1">_xll.BInterpol('Base CDI'!$H$4:$H$28,'Base CDI'!$J$4:$J$29,S5127,"Cubic","Extrapolate=Linear","MultiX=Average","Skip=True","Sort=True")</f>
        <v>13.515023255813954</v>
      </c>
      <c r="U5127" s="43">
        <f ca="1">_xll.BInterpol('Base CDI'!$H$4:$H$28,'Base CDI'!$I$4:$I$29,S5127,"Cubic","Extrapolate=Linear","MultiX=Average","Skip=True","Sort=True")</f>
        <v>13.537558139534882</v>
      </c>
    </row>
    <row r="5128" spans="16:21" x14ac:dyDescent="0.25">
      <c r="P5128" s="10">
        <v>41964</v>
      </c>
      <c r="Q5128">
        <v>35.131320000000002</v>
      </c>
      <c r="S5128" s="42">
        <f t="shared" ca="1" si="85"/>
        <v>51148</v>
      </c>
      <c r="T5128" s="43">
        <f ca="1">_xll.BInterpol('Base CDI'!$H$4:$H$28,'Base CDI'!$J$4:$J$29,S5128,"Cubic","Extrapolate=Linear","MultiX=Average","Skip=True","Sort=True")</f>
        <v>13.515025991792067</v>
      </c>
      <c r="U5128" s="43">
        <f ca="1">_xll.BInterpol('Base CDI'!$H$4:$H$28,'Base CDI'!$I$4:$I$29,S5128,"Cubic","Extrapolate=Linear","MultiX=Average","Skip=True","Sort=True")</f>
        <v>13.537564979480162</v>
      </c>
    </row>
    <row r="5129" spans="16:21" x14ac:dyDescent="0.25">
      <c r="P5129" s="10">
        <v>41967</v>
      </c>
      <c r="Q5129">
        <v>35.145989999999998</v>
      </c>
      <c r="S5129" s="42">
        <f t="shared" ca="1" si="85"/>
        <v>51149</v>
      </c>
      <c r="T5129" s="43">
        <f ca="1">_xll.BInterpol('Base CDI'!$H$4:$H$28,'Base CDI'!$J$4:$J$29,S5129,"Cubic","Extrapolate=Linear","MultiX=Average","Skip=True","Sort=True")</f>
        <v>13.515028727770179</v>
      </c>
      <c r="U5129" s="43">
        <f ca="1">_xll.BInterpol('Base CDI'!$H$4:$H$28,'Base CDI'!$I$4:$I$29,S5129,"Cubic","Extrapolate=Linear","MultiX=Average","Skip=True","Sort=True")</f>
        <v>13.537571819425443</v>
      </c>
    </row>
    <row r="5130" spans="16:21" x14ac:dyDescent="0.25">
      <c r="P5130" s="10">
        <v>41968</v>
      </c>
      <c r="Q5130">
        <v>35.16066</v>
      </c>
      <c r="S5130" s="42">
        <f t="shared" ca="1" si="85"/>
        <v>51150</v>
      </c>
      <c r="T5130" s="43">
        <f ca="1">_xll.BInterpol('Base CDI'!$H$4:$H$28,'Base CDI'!$J$4:$J$29,S5130,"Cubic","Extrapolate=Linear","MultiX=Average","Skip=True","Sort=True")</f>
        <v>13.515031463748292</v>
      </c>
      <c r="U5130" s="43">
        <f ca="1">_xll.BInterpol('Base CDI'!$H$4:$H$28,'Base CDI'!$I$4:$I$29,S5130,"Cubic","Extrapolate=Linear","MultiX=Average","Skip=True","Sort=True")</f>
        <v>13.537578659370723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6">S5130+1</f>
        <v>51151</v>
      </c>
      <c r="T5131" s="43">
        <f ca="1">_xll.BInterpol('Base CDI'!$H$4:$H$28,'Base CDI'!$J$4:$J$29,S5131,"Cubic","Extrapolate=Linear","MultiX=Average","Skip=True","Sort=True")</f>
        <v>13.515034199726404</v>
      </c>
      <c r="U5131" s="43">
        <f ca="1">_xll.BInterpol('Base CDI'!$H$4:$H$28,'Base CDI'!$I$4:$I$29,S5131,"Cubic","Extrapolate=Linear","MultiX=Average","Skip=True","Sort=True")</f>
        <v>13.537585499316004</v>
      </c>
    </row>
    <row r="5132" spans="16:21" x14ac:dyDescent="0.25">
      <c r="P5132" s="10">
        <v>41970</v>
      </c>
      <c r="Q5132">
        <v>35.190019999999997</v>
      </c>
      <c r="S5132" s="42">
        <f t="shared" ca="1" si="86"/>
        <v>51152</v>
      </c>
      <c r="T5132" s="43">
        <f ca="1">_xll.BInterpol('Base CDI'!$H$4:$H$28,'Base CDI'!$J$4:$J$29,S5132,"Cubic","Extrapolate=Linear","MultiX=Average","Skip=True","Sort=True")</f>
        <v>13.515036935704515</v>
      </c>
      <c r="U5132" s="43">
        <f ca="1">_xll.BInterpol('Base CDI'!$H$4:$H$28,'Base CDI'!$I$4:$I$29,S5132,"Cubic","Extrapolate=Linear","MultiX=Average","Skip=True","Sort=True")</f>
        <v>13.537592339261284</v>
      </c>
    </row>
    <row r="5133" spans="16:21" x14ac:dyDescent="0.25">
      <c r="P5133" s="10">
        <v>41971</v>
      </c>
      <c r="Q5133">
        <v>35.204709999999999</v>
      </c>
      <c r="S5133" s="42">
        <f t="shared" ca="1" si="86"/>
        <v>51153</v>
      </c>
      <c r="T5133" s="43">
        <f ca="1">_xll.BInterpol('Base CDI'!$H$4:$H$28,'Base CDI'!$J$4:$J$29,S5133,"Cubic","Extrapolate=Linear","MultiX=Average","Skip=True","Sort=True")</f>
        <v>13.515039671682628</v>
      </c>
      <c r="U5133" s="43">
        <f ca="1">_xll.BInterpol('Base CDI'!$H$4:$H$28,'Base CDI'!$I$4:$I$29,S5133,"Cubic","Extrapolate=Linear","MultiX=Average","Skip=True","Sort=True")</f>
        <v>13.537599179206564</v>
      </c>
    </row>
    <row r="5134" spans="16:21" x14ac:dyDescent="0.25">
      <c r="P5134" s="10">
        <v>41974</v>
      </c>
      <c r="Q5134">
        <v>35.219369999999998</v>
      </c>
      <c r="S5134" s="42">
        <f t="shared" ca="1" si="86"/>
        <v>51154</v>
      </c>
      <c r="T5134" s="43">
        <f ca="1">_xll.BInterpol('Base CDI'!$H$4:$H$28,'Base CDI'!$J$4:$J$29,S5134,"Cubic","Extrapolate=Linear","MultiX=Average","Skip=True","Sort=True")</f>
        <v>13.51504240766074</v>
      </c>
      <c r="U5134" s="43">
        <f ca="1">_xll.BInterpol('Base CDI'!$H$4:$H$28,'Base CDI'!$I$4:$I$29,S5134,"Cubic","Extrapolate=Linear","MultiX=Average","Skip=True","Sort=True")</f>
        <v>13.537606019151845</v>
      </c>
    </row>
    <row r="5135" spans="16:21" x14ac:dyDescent="0.25">
      <c r="P5135" s="10">
        <v>41975</v>
      </c>
      <c r="Q5135">
        <v>35.234029999999997</v>
      </c>
      <c r="S5135" s="42">
        <f t="shared" ca="1" si="86"/>
        <v>51155</v>
      </c>
      <c r="T5135" s="43">
        <f ca="1">_xll.BInterpol('Base CDI'!$H$4:$H$28,'Base CDI'!$J$4:$J$29,S5135,"Cubic","Extrapolate=Linear","MultiX=Average","Skip=True","Sort=True")</f>
        <v>13.515045143638853</v>
      </c>
      <c r="U5135" s="43">
        <f ca="1">_xll.BInterpol('Base CDI'!$H$4:$H$28,'Base CDI'!$I$4:$I$29,S5135,"Cubic","Extrapolate=Linear","MultiX=Average","Skip=True","Sort=True")</f>
        <v>13.537612859097125</v>
      </c>
    </row>
    <row r="5136" spans="16:21" x14ac:dyDescent="0.25">
      <c r="P5136" s="10">
        <v>41976</v>
      </c>
      <c r="Q5136">
        <v>35.248699999999999</v>
      </c>
      <c r="S5136" s="42">
        <f t="shared" ca="1" si="86"/>
        <v>51156</v>
      </c>
      <c r="T5136" s="43">
        <f ca="1">_xll.BInterpol('Base CDI'!$H$4:$H$28,'Base CDI'!$J$4:$J$29,S5136,"Cubic","Extrapolate=Linear","MultiX=Average","Skip=True","Sort=True")</f>
        <v>13.515047879616965</v>
      </c>
      <c r="U5136" s="43">
        <f ca="1">_xll.BInterpol('Base CDI'!$H$4:$H$28,'Base CDI'!$I$4:$I$29,S5136,"Cubic","Extrapolate=Linear","MultiX=Average","Skip=True","Sort=True")</f>
        <v>13.537619699042406</v>
      </c>
    </row>
    <row r="5137" spans="16:21" x14ac:dyDescent="0.25">
      <c r="P5137" s="10">
        <v>41977</v>
      </c>
      <c r="Q5137">
        <v>35.263420000000004</v>
      </c>
      <c r="S5137" s="42">
        <f t="shared" ca="1" si="86"/>
        <v>51157</v>
      </c>
      <c r="T5137" s="43">
        <f ca="1">_xll.BInterpol('Base CDI'!$H$4:$H$28,'Base CDI'!$J$4:$J$29,S5137,"Cubic","Extrapolate=Linear","MultiX=Average","Skip=True","Sort=True")</f>
        <v>13.515050615595078</v>
      </c>
      <c r="U5137" s="43">
        <f ca="1">_xll.BInterpol('Base CDI'!$H$4:$H$28,'Base CDI'!$I$4:$I$29,S5137,"Cubic","Extrapolate=Linear","MultiX=Average","Skip=True","Sort=True")</f>
        <v>13.537626538987686</v>
      </c>
    </row>
    <row r="5138" spans="16:21" x14ac:dyDescent="0.25">
      <c r="P5138" s="10">
        <v>41978</v>
      </c>
      <c r="Q5138">
        <v>35.278759999999998</v>
      </c>
      <c r="S5138" s="42">
        <f t="shared" ca="1" si="86"/>
        <v>51158</v>
      </c>
      <c r="T5138" s="43">
        <f ca="1">_xll.BInterpol('Base CDI'!$H$4:$H$28,'Base CDI'!$J$4:$J$29,S5138,"Cubic","Extrapolate=Linear","MultiX=Average","Skip=True","Sort=True")</f>
        <v>13.515053351573188</v>
      </c>
      <c r="U5138" s="43">
        <f ca="1">_xll.BInterpol('Base CDI'!$H$4:$H$28,'Base CDI'!$I$4:$I$29,S5138,"Cubic","Extrapolate=Linear","MultiX=Average","Skip=True","Sort=True")</f>
        <v>13.537633378932966</v>
      </c>
    </row>
    <row r="5139" spans="16:21" x14ac:dyDescent="0.25">
      <c r="P5139" s="10">
        <v>41981</v>
      </c>
      <c r="Q5139">
        <v>35.294119999999999</v>
      </c>
      <c r="S5139" s="42">
        <f t="shared" ca="1" si="86"/>
        <v>51159</v>
      </c>
      <c r="T5139" s="43">
        <f ca="1">_xll.BInterpol('Base CDI'!$H$4:$H$28,'Base CDI'!$J$4:$J$29,S5139,"Cubic","Extrapolate=Linear","MultiX=Average","Skip=True","Sort=True")</f>
        <v>13.515056087551301</v>
      </c>
      <c r="U5139" s="43">
        <f ca="1">_xll.BInterpol('Base CDI'!$H$4:$H$28,'Base CDI'!$I$4:$I$29,S5139,"Cubic","Extrapolate=Linear","MultiX=Average","Skip=True","Sort=True")</f>
        <v>13.537640218878247</v>
      </c>
    </row>
    <row r="5140" spans="16:21" x14ac:dyDescent="0.25">
      <c r="P5140" s="10">
        <v>41982</v>
      </c>
      <c r="Q5140">
        <v>35.309480000000001</v>
      </c>
      <c r="S5140" s="42">
        <f t="shared" ca="1" si="86"/>
        <v>51160</v>
      </c>
      <c r="T5140" s="43">
        <f ca="1">_xll.BInterpol('Base CDI'!$H$4:$H$28,'Base CDI'!$J$4:$J$29,S5140,"Cubic","Extrapolate=Linear","MultiX=Average","Skip=True","Sort=True")</f>
        <v>13.515058823529413</v>
      </c>
      <c r="U5140" s="43">
        <f ca="1">_xll.BInterpol('Base CDI'!$H$4:$H$28,'Base CDI'!$I$4:$I$29,S5140,"Cubic","Extrapolate=Linear","MultiX=Average","Skip=True","Sort=True")</f>
        <v>13.537647058823527</v>
      </c>
    </row>
    <row r="5141" spans="16:21" x14ac:dyDescent="0.25">
      <c r="P5141" s="10">
        <v>41983</v>
      </c>
      <c r="Q5141">
        <v>35.324829999999999</v>
      </c>
      <c r="S5141" s="42">
        <f t="shared" ca="1" si="86"/>
        <v>51161</v>
      </c>
      <c r="T5141" s="43">
        <f ca="1">_xll.BInterpol('Base CDI'!$H$4:$H$28,'Base CDI'!$J$4:$J$29,S5141,"Cubic","Extrapolate=Linear","MultiX=Average","Skip=True","Sort=True")</f>
        <v>13.515061559507526</v>
      </c>
      <c r="U5141" s="43">
        <f ca="1">_xll.BInterpol('Base CDI'!$H$4:$H$28,'Base CDI'!$I$4:$I$29,S5141,"Cubic","Extrapolate=Linear","MultiX=Average","Skip=True","Sort=True")</f>
        <v>13.537653898768808</v>
      </c>
    </row>
    <row r="5142" spans="16:21" x14ac:dyDescent="0.25">
      <c r="P5142" s="10">
        <v>41984</v>
      </c>
      <c r="Q5142">
        <v>35.340179999999997</v>
      </c>
      <c r="S5142" s="42">
        <f t="shared" ca="1" si="86"/>
        <v>51162</v>
      </c>
      <c r="T5142" s="43">
        <f ca="1">_xll.BInterpol('Base CDI'!$H$4:$H$28,'Base CDI'!$J$4:$J$29,S5142,"Cubic","Extrapolate=Linear","MultiX=Average","Skip=True","Sort=True")</f>
        <v>13.515064295485638</v>
      </c>
      <c r="U5142" s="43">
        <f ca="1">_xll.BInterpol('Base CDI'!$H$4:$H$28,'Base CDI'!$I$4:$I$29,S5142,"Cubic","Extrapolate=Linear","MultiX=Average","Skip=True","Sort=True")</f>
        <v>13.537660738714088</v>
      </c>
    </row>
    <row r="5143" spans="16:21" x14ac:dyDescent="0.25">
      <c r="P5143" s="10">
        <v>41985</v>
      </c>
      <c r="Q5143">
        <v>35.355559999999997</v>
      </c>
      <c r="S5143" s="42">
        <f t="shared" ca="1" si="86"/>
        <v>51163</v>
      </c>
      <c r="T5143" s="43">
        <f ca="1">_xll.BInterpol('Base CDI'!$H$4:$H$28,'Base CDI'!$J$4:$J$29,S5143,"Cubic","Extrapolate=Linear","MultiX=Average","Skip=True","Sort=True")</f>
        <v>13.515067031463749</v>
      </c>
      <c r="U5143" s="43">
        <f ca="1">_xll.BInterpol('Base CDI'!$H$4:$H$28,'Base CDI'!$I$4:$I$29,S5143,"Cubic","Extrapolate=Linear","MultiX=Average","Skip=True","Sort=True")</f>
        <v>13.537667578659368</v>
      </c>
    </row>
    <row r="5144" spans="16:21" x14ac:dyDescent="0.25">
      <c r="P5144" s="10">
        <v>41988</v>
      </c>
      <c r="Q5144">
        <v>35.370950000000001</v>
      </c>
      <c r="S5144" s="42">
        <f t="shared" ca="1" si="86"/>
        <v>51164</v>
      </c>
      <c r="T5144" s="43">
        <f ca="1">_xll.BInterpol('Base CDI'!$H$4:$H$28,'Base CDI'!$J$4:$J$29,S5144,"Cubic","Extrapolate=Linear","MultiX=Average","Skip=True","Sort=True")</f>
        <v>13.515069767441862</v>
      </c>
      <c r="U5144" s="43">
        <f ca="1">_xll.BInterpol('Base CDI'!$H$4:$H$28,'Base CDI'!$I$4:$I$29,S5144,"Cubic","Extrapolate=Linear","MultiX=Average","Skip=True","Sort=True")</f>
        <v>13.537674418604649</v>
      </c>
    </row>
    <row r="5145" spans="16:21" x14ac:dyDescent="0.25">
      <c r="P5145" s="10">
        <v>41989</v>
      </c>
      <c r="Q5145">
        <v>35.386339999999997</v>
      </c>
      <c r="S5145" s="42">
        <f t="shared" ca="1" si="86"/>
        <v>51165</v>
      </c>
      <c r="T5145" s="43">
        <f ca="1">_xll.BInterpol('Base CDI'!$H$4:$H$28,'Base CDI'!$J$4:$J$29,S5145,"Cubic","Extrapolate=Linear","MultiX=Average","Skip=True","Sort=True")</f>
        <v>13.515072503419974</v>
      </c>
      <c r="U5145" s="43">
        <f ca="1">_xll.BInterpol('Base CDI'!$H$4:$H$28,'Base CDI'!$I$4:$I$29,S5145,"Cubic","Extrapolate=Linear","MultiX=Average","Skip=True","Sort=True")</f>
        <v>13.537681258549929</v>
      </c>
    </row>
    <row r="5146" spans="16:21" x14ac:dyDescent="0.25">
      <c r="P5146" s="10">
        <v>41990</v>
      </c>
      <c r="Q5146">
        <v>35.401739999999997</v>
      </c>
      <c r="S5146" s="42">
        <f t="shared" ca="1" si="86"/>
        <v>51166</v>
      </c>
      <c r="T5146" s="43">
        <f ca="1">_xll.BInterpol('Base CDI'!$H$4:$H$28,'Base CDI'!$J$4:$J$29,S5146,"Cubic","Extrapolate=Linear","MultiX=Average","Skip=True","Sort=True")</f>
        <v>13.515075239398087</v>
      </c>
      <c r="U5146" s="43">
        <f ca="1">_xll.BInterpol('Base CDI'!$H$4:$H$28,'Base CDI'!$I$4:$I$29,S5146,"Cubic","Extrapolate=Linear","MultiX=Average","Skip=True","Sort=True")</f>
        <v>13.537688098495209</v>
      </c>
    </row>
    <row r="5147" spans="16:21" x14ac:dyDescent="0.25">
      <c r="P5147" s="10">
        <v>41991</v>
      </c>
      <c r="Q5147">
        <v>35.417149999999999</v>
      </c>
      <c r="S5147" s="42">
        <f t="shared" ca="1" si="86"/>
        <v>51167</v>
      </c>
      <c r="T5147" s="43">
        <f ca="1">_xll.BInterpol('Base CDI'!$H$4:$H$28,'Base CDI'!$J$4:$J$29,S5147,"Cubic","Extrapolate=Linear","MultiX=Average","Skip=True","Sort=True")</f>
        <v>13.515077975376199</v>
      </c>
      <c r="U5147" s="43">
        <f ca="1">_xll.BInterpol('Base CDI'!$H$4:$H$28,'Base CDI'!$I$4:$I$29,S5147,"Cubic","Extrapolate=Linear","MultiX=Average","Skip=True","Sort=True")</f>
        <v>13.53769493844049</v>
      </c>
    </row>
    <row r="5148" spans="16:21" x14ac:dyDescent="0.25">
      <c r="P5148" s="10">
        <v>41992</v>
      </c>
      <c r="Q5148">
        <v>35.432569999999998</v>
      </c>
      <c r="S5148" s="42">
        <f t="shared" ca="1" si="86"/>
        <v>51168</v>
      </c>
      <c r="T5148" s="43">
        <f ca="1">_xll.BInterpol('Base CDI'!$H$4:$H$28,'Base CDI'!$J$4:$J$29,S5148,"Cubic","Extrapolate=Linear","MultiX=Average","Skip=True","Sort=True")</f>
        <v>13.51508071135431</v>
      </c>
      <c r="U5148" s="43">
        <f ca="1">_xll.BInterpol('Base CDI'!$H$4:$H$28,'Base CDI'!$I$4:$I$29,S5148,"Cubic","Extrapolate=Linear","MultiX=Average","Skip=True","Sort=True")</f>
        <v>13.53770177838577</v>
      </c>
    </row>
    <row r="5149" spans="16:21" x14ac:dyDescent="0.25">
      <c r="P5149" s="10">
        <v>41995</v>
      </c>
      <c r="Q5149">
        <v>35.447989999999997</v>
      </c>
      <c r="S5149" s="42">
        <f t="shared" ca="1" si="86"/>
        <v>51169</v>
      </c>
      <c r="T5149" s="43">
        <f ca="1">_xll.BInterpol('Base CDI'!$H$4:$H$28,'Base CDI'!$J$4:$J$29,S5149,"Cubic","Extrapolate=Linear","MultiX=Average","Skip=True","Sort=True")</f>
        <v>13.515083447332422</v>
      </c>
      <c r="U5149" s="43">
        <f ca="1">_xll.BInterpol('Base CDI'!$H$4:$H$28,'Base CDI'!$I$4:$I$29,S5149,"Cubic","Extrapolate=Linear","MultiX=Average","Skip=True","Sort=True")</f>
        <v>13.537708618331051</v>
      </c>
    </row>
    <row r="5150" spans="16:21" x14ac:dyDescent="0.25">
      <c r="P5150" s="10">
        <v>41996</v>
      </c>
      <c r="Q5150">
        <v>35.463419999999999</v>
      </c>
      <c r="S5150" s="42">
        <f t="shared" ca="1" si="86"/>
        <v>51170</v>
      </c>
      <c r="T5150" s="43">
        <f ca="1">_xll.BInterpol('Base CDI'!$H$4:$H$28,'Base CDI'!$J$4:$J$29,S5150,"Cubic","Extrapolate=Linear","MultiX=Average","Skip=True","Sort=True")</f>
        <v>13.515086183310535</v>
      </c>
      <c r="U5150" s="43">
        <f ca="1">_xll.BInterpol('Base CDI'!$H$4:$H$28,'Base CDI'!$I$4:$I$29,S5150,"Cubic","Extrapolate=Linear","MultiX=Average","Skip=True","Sort=True")</f>
        <v>13.537715458276331</v>
      </c>
    </row>
    <row r="5151" spans="16:21" x14ac:dyDescent="0.25">
      <c r="P5151" s="10">
        <v>41997</v>
      </c>
      <c r="Q5151">
        <v>35.478830000000002</v>
      </c>
      <c r="S5151" s="42">
        <f t="shared" ca="1" si="86"/>
        <v>51171</v>
      </c>
      <c r="T5151" s="43">
        <f ca="1">_xll.BInterpol('Base CDI'!$H$4:$H$28,'Base CDI'!$J$4:$J$29,S5151,"Cubic","Extrapolate=Linear","MultiX=Average","Skip=True","Sort=True")</f>
        <v>13.515088919288647</v>
      </c>
      <c r="U5151" s="43">
        <f ca="1">_xll.BInterpol('Base CDI'!$H$4:$H$28,'Base CDI'!$I$4:$I$29,S5151,"Cubic","Extrapolate=Linear","MultiX=Average","Skip=True","Sort=True")</f>
        <v>13.537722298221611</v>
      </c>
    </row>
    <row r="5152" spans="16:21" x14ac:dyDescent="0.25">
      <c r="P5152" s="10">
        <v>41999</v>
      </c>
      <c r="Q5152">
        <v>35.494250000000001</v>
      </c>
      <c r="S5152" s="42">
        <f t="shared" ca="1" si="86"/>
        <v>51172</v>
      </c>
      <c r="T5152" s="43">
        <f ca="1">_xll.BInterpol('Base CDI'!$H$4:$H$28,'Base CDI'!$J$4:$J$29,S5152,"Cubic","Extrapolate=Linear","MultiX=Average","Skip=True","Sort=True")</f>
        <v>13.51509165526676</v>
      </c>
      <c r="U5152" s="43">
        <f ca="1">_xll.BInterpol('Base CDI'!$H$4:$H$28,'Base CDI'!$I$4:$I$29,S5152,"Cubic","Extrapolate=Linear","MultiX=Average","Skip=True","Sort=True")</f>
        <v>13.537729138166892</v>
      </c>
    </row>
    <row r="5153" spans="16:21" x14ac:dyDescent="0.25">
      <c r="P5153" s="10">
        <v>42002</v>
      </c>
      <c r="Q5153">
        <v>35.50967</v>
      </c>
      <c r="S5153" s="42">
        <f t="shared" ca="1" si="86"/>
        <v>51173</v>
      </c>
      <c r="T5153" s="43">
        <f ca="1">_xll.BInterpol('Base CDI'!$H$4:$H$28,'Base CDI'!$J$4:$J$29,S5153,"Cubic","Extrapolate=Linear","MultiX=Average","Skip=True","Sort=True")</f>
        <v>13.515094391244871</v>
      </c>
      <c r="U5153" s="43">
        <f ca="1">_xll.BInterpol('Base CDI'!$H$4:$H$28,'Base CDI'!$I$4:$I$29,S5153,"Cubic","Extrapolate=Linear","MultiX=Average","Skip=True","Sort=True")</f>
        <v>13.537735978112172</v>
      </c>
    </row>
    <row r="5154" spans="16:21" x14ac:dyDescent="0.25">
      <c r="P5154" s="10">
        <v>42003</v>
      </c>
      <c r="Q5154">
        <v>35.525129999999997</v>
      </c>
      <c r="S5154" s="42">
        <f t="shared" ca="1" si="86"/>
        <v>51174</v>
      </c>
      <c r="T5154" s="43">
        <f ca="1">_xll.BInterpol('Base CDI'!$H$4:$H$28,'Base CDI'!$J$4:$J$29,S5154,"Cubic","Extrapolate=Linear","MultiX=Average","Skip=True","Sort=True")</f>
        <v>13.515097127222983</v>
      </c>
      <c r="U5154" s="43">
        <f ca="1">_xll.BInterpol('Base CDI'!$H$4:$H$28,'Base CDI'!$I$4:$I$29,S5154,"Cubic","Extrapolate=Linear","MultiX=Average","Skip=True","Sort=True")</f>
        <v>13.537742818057453</v>
      </c>
    </row>
    <row r="5155" spans="16:21" x14ac:dyDescent="0.25">
      <c r="P5155" s="10">
        <v>42004</v>
      </c>
      <c r="Q5155">
        <v>35.540570000000002</v>
      </c>
      <c r="S5155" s="42">
        <f t="shared" ca="1" si="86"/>
        <v>51175</v>
      </c>
      <c r="T5155" s="43">
        <f ca="1">_xll.BInterpol('Base CDI'!$H$4:$H$28,'Base CDI'!$J$4:$J$29,S5155,"Cubic","Extrapolate=Linear","MultiX=Average","Skip=True","Sort=True")</f>
        <v>13.515099863201096</v>
      </c>
      <c r="U5155" s="43">
        <f ca="1">_xll.BInterpol('Base CDI'!$H$4:$H$28,'Base CDI'!$I$4:$I$29,S5155,"Cubic","Extrapolate=Linear","MultiX=Average","Skip=True","Sort=True")</f>
        <v>13.537749658002733</v>
      </c>
    </row>
    <row r="5156" spans="16:21" x14ac:dyDescent="0.25">
      <c r="P5156" s="10">
        <v>42006</v>
      </c>
      <c r="Q5156">
        <v>35.556010000000001</v>
      </c>
      <c r="S5156" s="42">
        <f t="shared" ca="1" si="86"/>
        <v>51176</v>
      </c>
      <c r="T5156" s="43">
        <f ca="1">_xll.BInterpol('Base CDI'!$H$4:$H$28,'Base CDI'!$J$4:$J$29,S5156,"Cubic","Extrapolate=Linear","MultiX=Average","Skip=True","Sort=True")</f>
        <v>13.515102599179208</v>
      </c>
      <c r="U5156" s="43">
        <f ca="1">_xll.BInterpol('Base CDI'!$H$4:$H$28,'Base CDI'!$I$4:$I$29,S5156,"Cubic","Extrapolate=Linear","MultiX=Average","Skip=True","Sort=True")</f>
        <v>13.537756497948013</v>
      </c>
    </row>
    <row r="5157" spans="16:21" x14ac:dyDescent="0.25">
      <c r="P5157" s="10">
        <v>42009</v>
      </c>
      <c r="Q5157">
        <v>35.571460000000002</v>
      </c>
      <c r="S5157" s="42">
        <f t="shared" ca="1" si="86"/>
        <v>51177</v>
      </c>
      <c r="T5157" s="43">
        <f ca="1">_xll.BInterpol('Base CDI'!$H$4:$H$28,'Base CDI'!$J$4:$J$29,S5157,"Cubic","Extrapolate=Linear","MultiX=Average","Skip=True","Sort=True")</f>
        <v>13.515105335157321</v>
      </c>
      <c r="U5157" s="43">
        <f ca="1">_xll.BInterpol('Base CDI'!$H$4:$H$28,'Base CDI'!$I$4:$I$29,S5157,"Cubic","Extrapolate=Linear","MultiX=Average","Skip=True","Sort=True")</f>
        <v>13.537763337893296</v>
      </c>
    </row>
    <row r="5158" spans="16:21" x14ac:dyDescent="0.25">
      <c r="P5158" s="10">
        <v>42010</v>
      </c>
      <c r="Q5158">
        <v>35.586919999999999</v>
      </c>
      <c r="S5158" s="42">
        <f t="shared" ca="1" si="86"/>
        <v>51178</v>
      </c>
      <c r="T5158" s="43">
        <f ca="1">_xll.BInterpol('Base CDI'!$H$4:$H$28,'Base CDI'!$J$4:$J$29,S5158,"Cubic","Extrapolate=Linear","MultiX=Average","Skip=True","Sort=True")</f>
        <v>13.515108071135433</v>
      </c>
      <c r="U5158" s="43">
        <f ca="1">_xll.BInterpol('Base CDI'!$H$4:$H$28,'Base CDI'!$I$4:$I$29,S5158,"Cubic","Extrapolate=Linear","MultiX=Average","Skip=True","Sort=True")</f>
        <v>13.537770177838576</v>
      </c>
    </row>
    <row r="5159" spans="16:21" x14ac:dyDescent="0.25">
      <c r="P5159" s="10">
        <v>42011</v>
      </c>
      <c r="Q5159">
        <v>35.602379999999997</v>
      </c>
      <c r="S5159" s="42">
        <f t="shared" ca="1" si="86"/>
        <v>51179</v>
      </c>
      <c r="T5159" s="43">
        <f ca="1">_xll.BInterpol('Base CDI'!$H$4:$H$28,'Base CDI'!$J$4:$J$29,S5159,"Cubic","Extrapolate=Linear","MultiX=Average","Skip=True","Sort=True")</f>
        <v>13.515110807113544</v>
      </c>
      <c r="U5159" s="43">
        <f ca="1">_xll.BInterpol('Base CDI'!$H$4:$H$28,'Base CDI'!$I$4:$I$29,S5159,"Cubic","Extrapolate=Linear","MultiX=Average","Skip=True","Sort=True")</f>
        <v>13.537777017783856</v>
      </c>
    </row>
    <row r="5160" spans="16:21" x14ac:dyDescent="0.25">
      <c r="P5160" s="10">
        <v>42012</v>
      </c>
      <c r="Q5160">
        <v>35.61786</v>
      </c>
      <c r="S5160" s="42">
        <f t="shared" ca="1" si="86"/>
        <v>51180</v>
      </c>
      <c r="T5160" s="43">
        <f ca="1">_xll.BInterpol('Base CDI'!$H$4:$H$28,'Base CDI'!$J$4:$J$29,S5160,"Cubic","Extrapolate=Linear","MultiX=Average","Skip=True","Sort=True")</f>
        <v>13.515113543091656</v>
      </c>
      <c r="U5160" s="43">
        <f ca="1">_xll.BInterpol('Base CDI'!$H$4:$H$28,'Base CDI'!$I$4:$I$29,S5160,"Cubic","Extrapolate=Linear","MultiX=Average","Skip=True","Sort=True")</f>
        <v>13.537783857729137</v>
      </c>
    </row>
    <row r="5161" spans="16:21" x14ac:dyDescent="0.25">
      <c r="P5161" s="10">
        <v>42013</v>
      </c>
      <c r="Q5161">
        <v>35.633330000000001</v>
      </c>
      <c r="S5161" s="42">
        <f t="shared" ca="1" si="86"/>
        <v>51181</v>
      </c>
      <c r="T5161" s="43">
        <f ca="1">_xll.BInterpol('Base CDI'!$H$4:$H$28,'Base CDI'!$J$4:$J$29,S5161,"Cubic","Extrapolate=Linear","MultiX=Average","Skip=True","Sort=True")</f>
        <v>13.515116279069769</v>
      </c>
      <c r="U5161" s="43">
        <f ca="1">_xll.BInterpol('Base CDI'!$H$4:$H$28,'Base CDI'!$I$4:$I$29,S5161,"Cubic","Extrapolate=Linear","MultiX=Average","Skip=True","Sort=True")</f>
        <v>13.537790697674417</v>
      </c>
    </row>
    <row r="5162" spans="16:21" x14ac:dyDescent="0.25">
      <c r="P5162" s="10">
        <v>42016</v>
      </c>
      <c r="Q5162">
        <v>35.648820000000001</v>
      </c>
      <c r="S5162" s="42">
        <f t="shared" ca="1" si="86"/>
        <v>51182</v>
      </c>
      <c r="T5162" s="43">
        <f ca="1">_xll.BInterpol('Base CDI'!$H$4:$H$28,'Base CDI'!$J$4:$J$29,S5162,"Cubic","Extrapolate=Linear","MultiX=Average","Skip=True","Sort=True")</f>
        <v>13.515119015047881</v>
      </c>
      <c r="U5162" s="43">
        <f ca="1">_xll.BInterpol('Base CDI'!$H$4:$H$28,'Base CDI'!$I$4:$I$29,S5162,"Cubic","Extrapolate=Linear","MultiX=Average","Skip=True","Sort=True")</f>
        <v>13.537797537619698</v>
      </c>
    </row>
    <row r="5163" spans="16:21" x14ac:dyDescent="0.25">
      <c r="P5163" s="10">
        <v>42017</v>
      </c>
      <c r="Q5163">
        <v>35.66431</v>
      </c>
      <c r="S5163" s="42">
        <f t="shared" ca="1" si="86"/>
        <v>51183</v>
      </c>
      <c r="T5163" s="43">
        <f ca="1">_xll.BInterpol('Base CDI'!$H$4:$H$28,'Base CDI'!$J$4:$J$29,S5163,"Cubic","Extrapolate=Linear","MultiX=Average","Skip=True","Sort=True")</f>
        <v>13.515121751025994</v>
      </c>
      <c r="U5163" s="43">
        <f ca="1">_xll.BInterpol('Base CDI'!$H$4:$H$28,'Base CDI'!$I$4:$I$29,S5163,"Cubic","Extrapolate=Linear","MultiX=Average","Skip=True","Sort=True")</f>
        <v>13.537804377564978</v>
      </c>
    </row>
    <row r="5164" spans="16:21" x14ac:dyDescent="0.25">
      <c r="P5164" s="10">
        <v>42018</v>
      </c>
      <c r="Q5164">
        <v>35.679810000000003</v>
      </c>
      <c r="S5164" s="42">
        <f t="shared" ca="1" si="86"/>
        <v>51184</v>
      </c>
      <c r="T5164" s="43">
        <f ca="1">_xll.BInterpol('Base CDI'!$H$4:$H$28,'Base CDI'!$J$4:$J$29,S5164,"Cubic","Extrapolate=Linear","MultiX=Average","Skip=True","Sort=True")</f>
        <v>13.515124487004105</v>
      </c>
      <c r="U5164" s="43">
        <f ca="1">_xll.BInterpol('Base CDI'!$H$4:$H$28,'Base CDI'!$I$4:$I$29,S5164,"Cubic","Extrapolate=Linear","MultiX=Average","Skip=True","Sort=True")</f>
        <v>13.537811217510258</v>
      </c>
    </row>
    <row r="5165" spans="16:21" x14ac:dyDescent="0.25">
      <c r="P5165" s="10">
        <v>42019</v>
      </c>
      <c r="Q5165">
        <v>35.695309999999999</v>
      </c>
      <c r="S5165" s="42">
        <f t="shared" ca="1" si="86"/>
        <v>51185</v>
      </c>
      <c r="T5165" s="43">
        <f ca="1">_xll.BInterpol('Base CDI'!$H$4:$H$28,'Base CDI'!$J$4:$J$29,S5165,"Cubic","Extrapolate=Linear","MultiX=Average","Skip=True","Sort=True")</f>
        <v>13.515127222982217</v>
      </c>
      <c r="U5165" s="43">
        <f ca="1">_xll.BInterpol('Base CDI'!$H$4:$H$28,'Base CDI'!$I$4:$I$29,S5165,"Cubic","Extrapolate=Linear","MultiX=Average","Skip=True","Sort=True")</f>
        <v>13.537818057455539</v>
      </c>
    </row>
    <row r="5166" spans="16:21" x14ac:dyDescent="0.25">
      <c r="P5166" s="10">
        <v>42020</v>
      </c>
      <c r="Q5166">
        <v>35.710819999999998</v>
      </c>
      <c r="S5166" s="42">
        <f t="shared" ca="1" si="86"/>
        <v>51186</v>
      </c>
      <c r="T5166" s="43">
        <f ca="1">_xll.BInterpol('Base CDI'!$H$4:$H$28,'Base CDI'!$J$4:$J$29,S5166,"Cubic","Extrapolate=Linear","MultiX=Average","Skip=True","Sort=True")</f>
        <v>13.51512995896033</v>
      </c>
      <c r="U5166" s="43">
        <f ca="1">_xll.BInterpol('Base CDI'!$H$4:$H$28,'Base CDI'!$I$4:$I$29,S5166,"Cubic","Extrapolate=Linear","MultiX=Average","Skip=True","Sort=True")</f>
        <v>13.537824897400819</v>
      </c>
    </row>
    <row r="5167" spans="16:21" x14ac:dyDescent="0.25">
      <c r="P5167" s="10">
        <v>42023</v>
      </c>
      <c r="Q5167">
        <v>35.72634</v>
      </c>
      <c r="S5167" s="42">
        <f t="shared" ca="1" si="86"/>
        <v>51187</v>
      </c>
      <c r="T5167" s="43">
        <f ca="1">_xll.BInterpol('Base CDI'!$H$4:$H$28,'Base CDI'!$J$4:$J$29,S5167,"Cubic","Extrapolate=Linear","MultiX=Average","Skip=True","Sort=True")</f>
        <v>13.515132694938442</v>
      </c>
      <c r="U5167" s="43">
        <f ca="1">_xll.BInterpol('Base CDI'!$H$4:$H$28,'Base CDI'!$I$4:$I$29,S5167,"Cubic","Extrapolate=Linear","MultiX=Average","Skip=True","Sort=True")</f>
        <v>13.537831737346099</v>
      </c>
    </row>
    <row r="5168" spans="16:21" x14ac:dyDescent="0.25">
      <c r="P5168" s="10">
        <v>42024</v>
      </c>
      <c r="Q5168">
        <v>35.741860000000003</v>
      </c>
      <c r="S5168" s="42">
        <f t="shared" ca="1" si="86"/>
        <v>51188</v>
      </c>
      <c r="T5168" s="43">
        <f ca="1">_xll.BInterpol('Base CDI'!$H$4:$H$28,'Base CDI'!$J$4:$J$29,S5168,"Cubic","Extrapolate=Linear","MultiX=Average","Skip=True","Sort=True")</f>
        <v>13.515135430916555</v>
      </c>
      <c r="U5168" s="43">
        <f ca="1">_xll.BInterpol('Base CDI'!$H$4:$H$28,'Base CDI'!$I$4:$I$29,S5168,"Cubic","Extrapolate=Linear","MultiX=Average","Skip=True","Sort=True")</f>
        <v>13.53783857729138</v>
      </c>
    </row>
    <row r="5169" spans="16:21" x14ac:dyDescent="0.25">
      <c r="P5169" s="10">
        <v>42025</v>
      </c>
      <c r="Q5169">
        <v>35.757399999999997</v>
      </c>
      <c r="S5169" s="42">
        <f t="shared" ca="1" si="86"/>
        <v>51189</v>
      </c>
      <c r="T5169" s="43">
        <f ca="1">_xll.BInterpol('Base CDI'!$H$4:$H$28,'Base CDI'!$J$4:$J$29,S5169,"Cubic","Extrapolate=Linear","MultiX=Average","Skip=True","Sort=True")</f>
        <v>13.515138166894666</v>
      </c>
      <c r="U5169" s="43">
        <f ca="1">_xll.BInterpol('Base CDI'!$H$4:$H$28,'Base CDI'!$I$4:$I$29,S5169,"Cubic","Extrapolate=Linear","MultiX=Average","Skip=True","Sort=True")</f>
        <v>13.53784541723666</v>
      </c>
    </row>
    <row r="5170" spans="16:21" x14ac:dyDescent="0.25">
      <c r="P5170" s="10">
        <v>42026</v>
      </c>
      <c r="Q5170">
        <v>35.772930000000002</v>
      </c>
      <c r="S5170" s="42">
        <f t="shared" ca="1" si="86"/>
        <v>51190</v>
      </c>
      <c r="T5170" s="43">
        <f ca="1">_xll.BInterpol('Base CDI'!$H$4:$H$28,'Base CDI'!$J$4:$J$29,S5170,"Cubic","Extrapolate=Linear","MultiX=Average","Skip=True","Sort=True")</f>
        <v>13.515140902872778</v>
      </c>
      <c r="U5170" s="43">
        <f ca="1">_xll.BInterpol('Base CDI'!$H$4:$H$28,'Base CDI'!$I$4:$I$29,S5170,"Cubic","Extrapolate=Linear","MultiX=Average","Skip=True","Sort=True")</f>
        <v>13.537852257181941</v>
      </c>
    </row>
    <row r="5171" spans="16:21" x14ac:dyDescent="0.25">
      <c r="P5171" s="10">
        <v>42027</v>
      </c>
      <c r="Q5171">
        <v>35.789140000000003</v>
      </c>
      <c r="S5171" s="42">
        <f t="shared" ca="1" si="86"/>
        <v>51191</v>
      </c>
      <c r="T5171" s="43">
        <f ca="1">_xll.BInterpol('Base CDI'!$H$4:$H$28,'Base CDI'!$J$4:$J$29,S5171,"Cubic","Extrapolate=Linear","MultiX=Average","Skip=True","Sort=True")</f>
        <v>13.515143638850891</v>
      </c>
      <c r="U5171" s="43">
        <f ca="1">_xll.BInterpol('Base CDI'!$H$4:$H$28,'Base CDI'!$I$4:$I$29,S5171,"Cubic","Extrapolate=Linear","MultiX=Average","Skip=True","Sort=True")</f>
        <v>13.537859097127221</v>
      </c>
    </row>
    <row r="5172" spans="16:21" x14ac:dyDescent="0.25">
      <c r="P5172" s="10">
        <v>42030</v>
      </c>
      <c r="Q5172">
        <v>35.805340000000001</v>
      </c>
      <c r="S5172" s="42">
        <f t="shared" ca="1" si="86"/>
        <v>51192</v>
      </c>
      <c r="T5172" s="43">
        <f ca="1">_xll.BInterpol('Base CDI'!$H$4:$H$28,'Base CDI'!$J$4:$J$29,S5172,"Cubic","Extrapolate=Linear","MultiX=Average","Skip=True","Sort=True")</f>
        <v>13.515146374829003</v>
      </c>
      <c r="U5172" s="43">
        <f ca="1">_xll.BInterpol('Base CDI'!$H$4:$H$28,'Base CDI'!$I$4:$I$29,S5172,"Cubic","Extrapolate=Linear","MultiX=Average","Skip=True","Sort=True")</f>
        <v>13.537865937072501</v>
      </c>
    </row>
    <row r="5173" spans="16:21" x14ac:dyDescent="0.25">
      <c r="P5173" s="10">
        <v>42031</v>
      </c>
      <c r="Q5173">
        <v>35.821550000000002</v>
      </c>
      <c r="S5173" s="42">
        <f t="shared" ca="1" si="86"/>
        <v>51193</v>
      </c>
      <c r="T5173" s="43">
        <f ca="1">_xll.BInterpol('Base CDI'!$H$4:$H$28,'Base CDI'!$J$4:$J$29,S5173,"Cubic","Extrapolate=Linear","MultiX=Average","Skip=True","Sort=True")</f>
        <v>13.515149110807116</v>
      </c>
      <c r="U5173" s="43">
        <f ca="1">_xll.BInterpol('Base CDI'!$H$4:$H$28,'Base CDI'!$I$4:$I$29,S5173,"Cubic","Extrapolate=Linear","MultiX=Average","Skip=True","Sort=True")</f>
        <v>13.537872777017782</v>
      </c>
    </row>
    <row r="5174" spans="16:21" x14ac:dyDescent="0.25">
      <c r="P5174" s="10">
        <v>42032</v>
      </c>
      <c r="Q5174">
        <v>35.837760000000003</v>
      </c>
      <c r="S5174" s="42">
        <f t="shared" ca="1" si="86"/>
        <v>51194</v>
      </c>
      <c r="T5174" s="43">
        <f ca="1">_xll.BInterpol('Base CDI'!$H$4:$H$28,'Base CDI'!$J$4:$J$29,S5174,"Cubic","Extrapolate=Linear","MultiX=Average","Skip=True","Sort=True")</f>
        <v>13.515151846785228</v>
      </c>
      <c r="U5174" s="43">
        <f ca="1">_xll.BInterpol('Base CDI'!$H$4:$H$28,'Base CDI'!$I$4:$I$29,S5174,"Cubic","Extrapolate=Linear","MultiX=Average","Skip=True","Sort=True")</f>
        <v>13.537879616963062</v>
      </c>
    </row>
    <row r="5175" spans="16:21" x14ac:dyDescent="0.25">
      <c r="P5175" s="10">
        <v>42033</v>
      </c>
      <c r="Q5175">
        <v>35.85398</v>
      </c>
      <c r="S5175" s="42">
        <f t="shared" ca="1" si="86"/>
        <v>51195</v>
      </c>
      <c r="T5175" s="43">
        <f ca="1">_xll.BInterpol('Base CDI'!$H$4:$H$28,'Base CDI'!$J$4:$J$29,S5175,"Cubic","Extrapolate=Linear","MultiX=Average","Skip=True","Sort=True")</f>
        <v>13.515154582763339</v>
      </c>
      <c r="U5175" s="43">
        <f ca="1">_xll.BInterpol('Base CDI'!$H$4:$H$28,'Base CDI'!$I$4:$I$29,S5175,"Cubic","Extrapolate=Linear","MultiX=Average","Skip=True","Sort=True")</f>
        <v>13.537886456908343</v>
      </c>
    </row>
    <row r="5176" spans="16:21" x14ac:dyDescent="0.25">
      <c r="P5176" s="10">
        <v>42034</v>
      </c>
      <c r="Q5176">
        <v>35.87021</v>
      </c>
      <c r="S5176" s="42">
        <f t="shared" ca="1" si="86"/>
        <v>51196</v>
      </c>
      <c r="T5176" s="43">
        <f ca="1">_xll.BInterpol('Base CDI'!$H$4:$H$28,'Base CDI'!$J$4:$J$29,S5176,"Cubic","Extrapolate=Linear","MultiX=Average","Skip=True","Sort=True")</f>
        <v>13.515157318741451</v>
      </c>
      <c r="U5176" s="43">
        <f ca="1">_xll.BInterpol('Base CDI'!$H$4:$H$28,'Base CDI'!$I$4:$I$29,S5176,"Cubic","Extrapolate=Linear","MultiX=Average","Skip=True","Sort=True")</f>
        <v>13.537893296853623</v>
      </c>
    </row>
    <row r="5177" spans="16:21" x14ac:dyDescent="0.25">
      <c r="P5177" s="10">
        <v>42037</v>
      </c>
      <c r="Q5177">
        <v>35.886450000000004</v>
      </c>
      <c r="S5177" s="42">
        <f t="shared" ca="1" si="86"/>
        <v>51197</v>
      </c>
      <c r="T5177" s="43">
        <f ca="1">_xll.BInterpol('Base CDI'!$H$4:$H$28,'Base CDI'!$J$4:$J$29,S5177,"Cubic","Extrapolate=Linear","MultiX=Average","Skip=True","Sort=True")</f>
        <v>13.515160054719564</v>
      </c>
      <c r="U5177" s="43">
        <f ca="1">_xll.BInterpol('Base CDI'!$H$4:$H$28,'Base CDI'!$I$4:$I$29,S5177,"Cubic","Extrapolate=Linear","MultiX=Average","Skip=True","Sort=True")</f>
        <v>13.537900136798903</v>
      </c>
    </row>
    <row r="5178" spans="16:21" x14ac:dyDescent="0.25">
      <c r="P5178" s="10">
        <v>42038</v>
      </c>
      <c r="Q5178">
        <v>35.90269</v>
      </c>
      <c r="S5178" s="42">
        <f t="shared" ca="1" si="86"/>
        <v>51198</v>
      </c>
      <c r="T5178" s="43">
        <f ca="1">_xll.BInterpol('Base CDI'!$H$4:$H$28,'Base CDI'!$J$4:$J$29,S5178,"Cubic","Extrapolate=Linear","MultiX=Average","Skip=True","Sort=True")</f>
        <v>13.515162790697676</v>
      </c>
      <c r="U5178" s="43">
        <f ca="1">_xll.BInterpol('Base CDI'!$H$4:$H$28,'Base CDI'!$I$4:$I$29,S5178,"Cubic","Extrapolate=Linear","MultiX=Average","Skip=True","Sort=True")</f>
        <v>13.537906976744184</v>
      </c>
    </row>
    <row r="5179" spans="16:21" x14ac:dyDescent="0.25">
      <c r="P5179" s="10">
        <v>42039</v>
      </c>
      <c r="Q5179">
        <v>35.918959999999998</v>
      </c>
      <c r="S5179" s="42">
        <f t="shared" ca="1" si="86"/>
        <v>51199</v>
      </c>
      <c r="T5179" s="43">
        <f ca="1">_xll.BInterpol('Base CDI'!$H$4:$H$28,'Base CDI'!$J$4:$J$29,S5179,"Cubic","Extrapolate=Linear","MultiX=Average","Skip=True","Sort=True")</f>
        <v>13.515165526675789</v>
      </c>
      <c r="U5179" s="43">
        <f ca="1">_xll.BInterpol('Base CDI'!$H$4:$H$28,'Base CDI'!$I$4:$I$29,S5179,"Cubic","Extrapolate=Linear","MultiX=Average","Skip=True","Sort=True")</f>
        <v>13.537913816689464</v>
      </c>
    </row>
    <row r="5180" spans="16:21" x14ac:dyDescent="0.25">
      <c r="P5180" s="10">
        <v>42040</v>
      </c>
      <c r="Q5180">
        <v>35.935229999999997</v>
      </c>
      <c r="S5180" s="42">
        <f t="shared" ca="1" si="86"/>
        <v>51200</v>
      </c>
      <c r="T5180" s="43">
        <f ca="1">_xll.BInterpol('Base CDI'!$H$4:$H$28,'Base CDI'!$J$4:$J$29,S5180,"Cubic","Extrapolate=Linear","MultiX=Average","Skip=True","Sort=True")</f>
        <v>13.5151682626539</v>
      </c>
      <c r="U5180" s="43">
        <f ca="1">_xll.BInterpol('Base CDI'!$H$4:$H$28,'Base CDI'!$I$4:$I$29,S5180,"Cubic","Extrapolate=Linear","MultiX=Average","Skip=True","Sort=True")</f>
        <v>13.537920656634745</v>
      </c>
    </row>
    <row r="5181" spans="16:21" x14ac:dyDescent="0.25">
      <c r="P5181" s="10">
        <v>42041</v>
      </c>
      <c r="Q5181">
        <v>35.951509999999999</v>
      </c>
      <c r="S5181" s="42">
        <f t="shared" ca="1" si="86"/>
        <v>51201</v>
      </c>
      <c r="T5181" s="43">
        <f ca="1">_xll.BInterpol('Base CDI'!$H$4:$H$28,'Base CDI'!$J$4:$J$29,S5181,"Cubic","Extrapolate=Linear","MultiX=Average","Skip=True","Sort=True")</f>
        <v>13.515170998632012</v>
      </c>
      <c r="U5181" s="43">
        <f ca="1">_xll.BInterpol('Base CDI'!$H$4:$H$28,'Base CDI'!$I$4:$I$29,S5181,"Cubic","Extrapolate=Linear","MultiX=Average","Skip=True","Sort=True")</f>
        <v>13.537927496580025</v>
      </c>
    </row>
    <row r="5182" spans="16:21" x14ac:dyDescent="0.25">
      <c r="P5182" s="10">
        <v>42044</v>
      </c>
      <c r="Q5182">
        <v>35.967799999999997</v>
      </c>
      <c r="S5182" s="42">
        <f t="shared" ca="1" si="86"/>
        <v>51202</v>
      </c>
      <c r="T5182" s="43">
        <f ca="1">_xll.BInterpol('Base CDI'!$H$4:$H$28,'Base CDI'!$J$4:$J$29,S5182,"Cubic","Extrapolate=Linear","MultiX=Average","Skip=True","Sort=True")</f>
        <v>13.515173734610125</v>
      </c>
      <c r="U5182" s="43">
        <f ca="1">_xll.BInterpol('Base CDI'!$H$4:$H$28,'Base CDI'!$I$4:$I$29,S5182,"Cubic","Extrapolate=Linear","MultiX=Average","Skip=True","Sort=True")</f>
        <v>13.537934336525305</v>
      </c>
    </row>
    <row r="5183" spans="16:21" x14ac:dyDescent="0.25">
      <c r="P5183" s="10">
        <v>42045</v>
      </c>
      <c r="Q5183">
        <v>35.984090000000002</v>
      </c>
      <c r="S5183" s="42">
        <f t="shared" ca="1" si="86"/>
        <v>51203</v>
      </c>
      <c r="T5183" s="43">
        <f ca="1">_xll.BInterpol('Base CDI'!$H$4:$H$28,'Base CDI'!$J$4:$J$29,S5183,"Cubic","Extrapolate=Linear","MultiX=Average","Skip=True","Sort=True")</f>
        <v>13.515176470588237</v>
      </c>
      <c r="U5183" s="43">
        <f ca="1">_xll.BInterpol('Base CDI'!$H$4:$H$28,'Base CDI'!$I$4:$I$29,S5183,"Cubic","Extrapolate=Linear","MultiX=Average","Skip=True","Sort=True")</f>
        <v>13.537941176470586</v>
      </c>
    </row>
    <row r="5184" spans="16:21" x14ac:dyDescent="0.25">
      <c r="P5184" s="10">
        <v>42046</v>
      </c>
      <c r="Q5184">
        <v>36.000390000000003</v>
      </c>
      <c r="S5184" s="42">
        <f t="shared" ca="1" si="86"/>
        <v>51204</v>
      </c>
      <c r="T5184" s="43">
        <f ca="1">_xll.BInterpol('Base CDI'!$H$4:$H$28,'Base CDI'!$J$4:$J$29,S5184,"Cubic","Extrapolate=Linear","MultiX=Average","Skip=True","Sort=True")</f>
        <v>13.51517920656635</v>
      </c>
      <c r="U5184" s="43">
        <f ca="1">_xll.BInterpol('Base CDI'!$H$4:$H$28,'Base CDI'!$I$4:$I$29,S5184,"Cubic","Extrapolate=Linear","MultiX=Average","Skip=True","Sort=True")</f>
        <v>13.537948016415866</v>
      </c>
    </row>
    <row r="5185" spans="16:21" x14ac:dyDescent="0.25">
      <c r="P5185" s="10">
        <v>42047</v>
      </c>
      <c r="Q5185">
        <v>36.0167</v>
      </c>
      <c r="S5185" s="42">
        <f t="shared" ca="1" si="86"/>
        <v>51205</v>
      </c>
      <c r="T5185" s="43">
        <f ca="1">_xll.BInterpol('Base CDI'!$H$4:$H$28,'Base CDI'!$J$4:$J$29,S5185,"Cubic","Extrapolate=Linear","MultiX=Average","Skip=True","Sort=True")</f>
        <v>13.51518194254446</v>
      </c>
      <c r="U5185" s="43">
        <f ca="1">_xll.BInterpol('Base CDI'!$H$4:$H$28,'Base CDI'!$I$4:$I$29,S5185,"Cubic","Extrapolate=Linear","MultiX=Average","Skip=True","Sort=True")</f>
        <v>13.537954856361146</v>
      </c>
    </row>
    <row r="5186" spans="16:21" x14ac:dyDescent="0.25">
      <c r="P5186" s="10">
        <v>42048</v>
      </c>
      <c r="Q5186">
        <v>36.03302</v>
      </c>
      <c r="S5186" s="42">
        <f t="shared" ca="1" si="86"/>
        <v>51206</v>
      </c>
      <c r="T5186" s="43">
        <f ca="1">_xll.BInterpol('Base CDI'!$H$4:$H$28,'Base CDI'!$J$4:$J$29,S5186,"Cubic","Extrapolate=Linear","MultiX=Average","Skip=True","Sort=True")</f>
        <v>13.515184678522573</v>
      </c>
      <c r="U5186" s="43">
        <f ca="1">_xll.BInterpol('Base CDI'!$H$4:$H$28,'Base CDI'!$I$4:$I$29,S5186,"Cubic","Extrapolate=Linear","MultiX=Average","Skip=True","Sort=True")</f>
        <v>13.537961696306427</v>
      </c>
    </row>
    <row r="5187" spans="16:21" x14ac:dyDescent="0.25">
      <c r="P5187" s="10">
        <v>42053</v>
      </c>
      <c r="Q5187">
        <v>36.049340000000001</v>
      </c>
      <c r="S5187" s="42">
        <f t="shared" ca="1" si="86"/>
        <v>51207</v>
      </c>
      <c r="T5187" s="43">
        <f ca="1">_xll.BInterpol('Base CDI'!$H$4:$H$28,'Base CDI'!$J$4:$J$29,S5187,"Cubic","Extrapolate=Linear","MultiX=Average","Skip=True","Sort=True")</f>
        <v>13.515187414500685</v>
      </c>
      <c r="U5187" s="43">
        <f ca="1">_xll.BInterpol('Base CDI'!$H$4:$H$28,'Base CDI'!$I$4:$I$29,S5187,"Cubic","Extrapolate=Linear","MultiX=Average","Skip=True","Sort=True")</f>
        <v>13.537968536251707</v>
      </c>
    </row>
    <row r="5188" spans="16:21" x14ac:dyDescent="0.25">
      <c r="P5188" s="10">
        <v>42054</v>
      </c>
      <c r="Q5188">
        <v>36.065669999999997</v>
      </c>
      <c r="S5188" s="42">
        <f t="shared" ca="1" si="86"/>
        <v>51208</v>
      </c>
      <c r="T5188" s="43">
        <f ca="1">_xll.BInterpol('Base CDI'!$H$4:$H$28,'Base CDI'!$J$4:$J$29,S5188,"Cubic","Extrapolate=Linear","MultiX=Average","Skip=True","Sort=True")</f>
        <v>13.515190150478798</v>
      </c>
      <c r="U5188" s="43">
        <f ca="1">_xll.BInterpol('Base CDI'!$H$4:$H$28,'Base CDI'!$I$4:$I$29,S5188,"Cubic","Extrapolate=Linear","MultiX=Average","Skip=True","Sort=True")</f>
        <v>13.537975376196988</v>
      </c>
    </row>
    <row r="5189" spans="16:21" x14ac:dyDescent="0.25">
      <c r="P5189" s="10">
        <v>42055</v>
      </c>
      <c r="Q5189">
        <v>36.082009999999997</v>
      </c>
      <c r="S5189" s="42">
        <f t="shared" ca="1" si="86"/>
        <v>51209</v>
      </c>
      <c r="T5189" s="43">
        <f ca="1">_xll.BInterpol('Base CDI'!$H$4:$H$28,'Base CDI'!$J$4:$J$29,S5189,"Cubic","Extrapolate=Linear","MultiX=Average","Skip=True","Sort=True")</f>
        <v>13.51519288645691</v>
      </c>
      <c r="U5189" s="43">
        <f ca="1">_xll.BInterpol('Base CDI'!$H$4:$H$28,'Base CDI'!$I$4:$I$29,S5189,"Cubic","Extrapolate=Linear","MultiX=Average","Skip=True","Sort=True")</f>
        <v>13.537982216142268</v>
      </c>
    </row>
    <row r="5190" spans="16:21" x14ac:dyDescent="0.25">
      <c r="P5190" s="10">
        <v>42058</v>
      </c>
      <c r="Q5190">
        <v>36.098350000000003</v>
      </c>
      <c r="S5190" s="42">
        <f t="shared" ca="1" si="86"/>
        <v>51210</v>
      </c>
      <c r="T5190" s="43">
        <f ca="1">_xll.BInterpol('Base CDI'!$H$4:$H$28,'Base CDI'!$J$4:$J$29,S5190,"Cubic","Extrapolate=Linear","MultiX=Average","Skip=True","Sort=True")</f>
        <v>13.515195622435023</v>
      </c>
      <c r="U5190" s="43">
        <f ca="1">_xll.BInterpol('Base CDI'!$H$4:$H$28,'Base CDI'!$I$4:$I$29,S5190,"Cubic","Extrapolate=Linear","MultiX=Average","Skip=True","Sort=True")</f>
        <v>13.537989056087548</v>
      </c>
    </row>
    <row r="5191" spans="16:21" x14ac:dyDescent="0.25">
      <c r="P5191" s="10">
        <v>42059</v>
      </c>
      <c r="Q5191">
        <v>36.114699999999999</v>
      </c>
      <c r="S5191" s="42">
        <f t="shared" ca="1" si="86"/>
        <v>51211</v>
      </c>
      <c r="T5191" s="43">
        <f ca="1">_xll.BInterpol('Base CDI'!$H$4:$H$28,'Base CDI'!$J$4:$J$29,S5191,"Cubic","Extrapolate=Linear","MultiX=Average","Skip=True","Sort=True")</f>
        <v>13.515198358413134</v>
      </c>
      <c r="U5191" s="43">
        <f ca="1">_xll.BInterpol('Base CDI'!$H$4:$H$28,'Base CDI'!$I$4:$I$29,S5191,"Cubic","Extrapolate=Linear","MultiX=Average","Skip=True","Sort=True")</f>
        <v>13.537995896032829</v>
      </c>
    </row>
    <row r="5192" spans="16:21" x14ac:dyDescent="0.25">
      <c r="P5192" s="10">
        <v>42060</v>
      </c>
      <c r="Q5192">
        <v>36.131070000000001</v>
      </c>
      <c r="S5192" s="42">
        <f t="shared" ca="1" si="86"/>
        <v>51212</v>
      </c>
      <c r="T5192" s="43">
        <f ca="1">_xll.BInterpol('Base CDI'!$H$4:$H$28,'Base CDI'!$J$4:$J$29,S5192,"Cubic","Extrapolate=Linear","MultiX=Average","Skip=True","Sort=True")</f>
        <v>13.515201094391246</v>
      </c>
      <c r="U5192" s="43">
        <f ca="1">_xll.BInterpol('Base CDI'!$H$4:$H$28,'Base CDI'!$I$4:$I$29,S5192,"Cubic","Extrapolate=Linear","MultiX=Average","Skip=True","Sort=True")</f>
        <v>13.538002735978109</v>
      </c>
    </row>
    <row r="5193" spans="16:21" x14ac:dyDescent="0.25">
      <c r="P5193" s="10">
        <v>42061</v>
      </c>
      <c r="Q5193">
        <v>36.14743</v>
      </c>
      <c r="S5193" s="42">
        <f t="shared" ca="1" si="86"/>
        <v>51213</v>
      </c>
      <c r="T5193" s="43">
        <f ca="1">_xll.BInterpol('Base CDI'!$H$4:$H$28,'Base CDI'!$J$4:$J$29,S5193,"Cubic","Extrapolate=Linear","MultiX=Average","Skip=True","Sort=True")</f>
        <v>13.515203830369359</v>
      </c>
      <c r="U5193" s="43">
        <f ca="1">_xll.BInterpol('Base CDI'!$H$4:$H$28,'Base CDI'!$I$4:$I$29,S5193,"Cubic","Extrapolate=Linear","MultiX=Average","Skip=True","Sort=True")</f>
        <v>13.53800957592339</v>
      </c>
    </row>
    <row r="5194" spans="16:21" x14ac:dyDescent="0.25">
      <c r="P5194" s="10">
        <v>42062</v>
      </c>
      <c r="Q5194">
        <v>36.163809999999998</v>
      </c>
      <c r="S5194" s="42">
        <f t="shared" ca="1" si="86"/>
        <v>51214</v>
      </c>
      <c r="T5194" s="43">
        <f ca="1">_xll.BInterpol('Base CDI'!$H$4:$H$28,'Base CDI'!$J$4:$J$29,S5194,"Cubic","Extrapolate=Linear","MultiX=Average","Skip=True","Sort=True")</f>
        <v>13.515206566347471</v>
      </c>
      <c r="U5194" s="43">
        <f ca="1">_xll.BInterpol('Base CDI'!$H$4:$H$28,'Base CDI'!$I$4:$I$29,S5194,"Cubic","Extrapolate=Linear","MultiX=Average","Skip=True","Sort=True")</f>
        <v>13.53801641586867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7">S5194+1</f>
        <v>51215</v>
      </c>
      <c r="T5195" s="43">
        <f ca="1">_xll.BInterpol('Base CDI'!$H$4:$H$28,'Base CDI'!$J$4:$J$29,S5195,"Cubic","Extrapolate=Linear","MultiX=Average","Skip=True","Sort=True")</f>
        <v>13.515209302325584</v>
      </c>
      <c r="U5195" s="43">
        <f ca="1">_xll.BInterpol('Base CDI'!$H$4:$H$28,'Base CDI'!$I$4:$I$29,S5195,"Cubic","Extrapolate=Linear","MultiX=Average","Skip=True","Sort=True")</f>
        <v>13.53802325581395</v>
      </c>
    </row>
    <row r="5196" spans="16:21" x14ac:dyDescent="0.25">
      <c r="P5196" s="10">
        <v>42066</v>
      </c>
      <c r="Q5196">
        <v>36.196579999999997</v>
      </c>
      <c r="S5196" s="42">
        <f t="shared" ca="1" si="87"/>
        <v>51216</v>
      </c>
      <c r="T5196" s="43">
        <f ca="1">_xll.BInterpol('Base CDI'!$H$4:$H$28,'Base CDI'!$J$4:$J$29,S5196,"Cubic","Extrapolate=Linear","MultiX=Average","Skip=True","Sort=True")</f>
        <v>13.515212038303694</v>
      </c>
      <c r="U5196" s="43">
        <f ca="1">_xll.BInterpol('Base CDI'!$H$4:$H$28,'Base CDI'!$I$4:$I$29,S5196,"Cubic","Extrapolate=Linear","MultiX=Average","Skip=True","Sort=True")</f>
        <v>13.538030095759233</v>
      </c>
    </row>
    <row r="5197" spans="16:21" x14ac:dyDescent="0.25">
      <c r="P5197" s="10">
        <v>42067</v>
      </c>
      <c r="Q5197">
        <v>36.212980000000002</v>
      </c>
      <c r="S5197" s="42">
        <f t="shared" ca="1" si="87"/>
        <v>51217</v>
      </c>
      <c r="T5197" s="43">
        <f ca="1">_xll.BInterpol('Base CDI'!$H$4:$H$28,'Base CDI'!$J$4:$J$29,S5197,"Cubic","Extrapolate=Linear","MultiX=Average","Skip=True","Sort=True")</f>
        <v>13.515214774281807</v>
      </c>
      <c r="U5197" s="43">
        <f ca="1">_xll.BInterpol('Base CDI'!$H$4:$H$28,'Base CDI'!$I$4:$I$29,S5197,"Cubic","Extrapolate=Linear","MultiX=Average","Skip=True","Sort=True")</f>
        <v>13.538036935704513</v>
      </c>
    </row>
    <row r="5198" spans="16:21" x14ac:dyDescent="0.25">
      <c r="P5198" s="10">
        <v>42068</v>
      </c>
      <c r="Q5198">
        <v>36.229379999999999</v>
      </c>
      <c r="S5198" s="42">
        <f t="shared" ca="1" si="87"/>
        <v>51218</v>
      </c>
      <c r="T5198" s="43">
        <f ca="1">_xll.BInterpol('Base CDI'!$H$4:$H$28,'Base CDI'!$J$4:$J$29,S5198,"Cubic","Extrapolate=Linear","MultiX=Average","Skip=True","Sort=True")</f>
        <v>13.515217510259919</v>
      </c>
      <c r="U5198" s="43">
        <f ca="1">_xll.BInterpol('Base CDI'!$H$4:$H$28,'Base CDI'!$I$4:$I$29,S5198,"Cubic","Extrapolate=Linear","MultiX=Average","Skip=True","Sort=True")</f>
        <v>13.538043775649793</v>
      </c>
    </row>
    <row r="5199" spans="16:21" x14ac:dyDescent="0.25">
      <c r="P5199" s="10">
        <v>42069</v>
      </c>
      <c r="Q5199">
        <v>36.246450000000003</v>
      </c>
      <c r="S5199" s="42">
        <f t="shared" ca="1" si="87"/>
        <v>51219</v>
      </c>
      <c r="T5199" s="43">
        <f ca="1">_xll.BInterpol('Base CDI'!$H$4:$H$28,'Base CDI'!$J$4:$J$29,S5199,"Cubic","Extrapolate=Linear","MultiX=Average","Skip=True","Sort=True")</f>
        <v>13.515220246238032</v>
      </c>
      <c r="U5199" s="43">
        <f ca="1">_xll.BInterpol('Base CDI'!$H$4:$H$28,'Base CDI'!$I$4:$I$29,S5199,"Cubic","Extrapolate=Linear","MultiX=Average","Skip=True","Sort=True")</f>
        <v>13.538050615595074</v>
      </c>
    </row>
    <row r="5200" spans="16:21" x14ac:dyDescent="0.25">
      <c r="P5200" s="10">
        <v>42072</v>
      </c>
      <c r="Q5200">
        <v>36.26352</v>
      </c>
      <c r="S5200" s="42">
        <f t="shared" ca="1" si="87"/>
        <v>51220</v>
      </c>
      <c r="T5200" s="43">
        <f ca="1">_xll.BInterpol('Base CDI'!$H$4:$H$28,'Base CDI'!$J$4:$J$29,S5200,"Cubic","Extrapolate=Linear","MultiX=Average","Skip=True","Sort=True")</f>
        <v>13.515222982216144</v>
      </c>
      <c r="U5200" s="43">
        <f ca="1">_xll.BInterpol('Base CDI'!$H$4:$H$28,'Base CDI'!$I$4:$I$29,S5200,"Cubic","Extrapolate=Linear","MultiX=Average","Skip=True","Sort=True")</f>
        <v>13.538057455540354</v>
      </c>
    </row>
    <row r="5201" spans="16:21" x14ac:dyDescent="0.25">
      <c r="P5201" s="10">
        <v>42073</v>
      </c>
      <c r="Q5201">
        <v>36.2806</v>
      </c>
      <c r="S5201" s="42">
        <f t="shared" ca="1" si="87"/>
        <v>51221</v>
      </c>
      <c r="T5201" s="43">
        <f ca="1">_xll.BInterpol('Base CDI'!$H$4:$H$28,'Base CDI'!$J$4:$J$29,S5201,"Cubic","Extrapolate=Linear","MultiX=Average","Skip=True","Sort=True")</f>
        <v>13.515225718194255</v>
      </c>
      <c r="U5201" s="43">
        <f ca="1">_xll.BInterpol('Base CDI'!$H$4:$H$28,'Base CDI'!$I$4:$I$29,S5201,"Cubic","Extrapolate=Linear","MultiX=Average","Skip=True","Sort=True")</f>
        <v>13.538064295485635</v>
      </c>
    </row>
    <row r="5202" spans="16:21" x14ac:dyDescent="0.25">
      <c r="P5202" s="10">
        <v>42074</v>
      </c>
      <c r="Q5202">
        <v>36.297690000000003</v>
      </c>
      <c r="S5202" s="42">
        <f t="shared" ca="1" si="87"/>
        <v>51222</v>
      </c>
      <c r="T5202" s="43">
        <f ca="1">_xll.BInterpol('Base CDI'!$H$4:$H$28,'Base CDI'!$J$4:$J$29,S5202,"Cubic","Extrapolate=Linear","MultiX=Average","Skip=True","Sort=True")</f>
        <v>13.515228454172368</v>
      </c>
      <c r="U5202" s="43">
        <f ca="1">_xll.BInterpol('Base CDI'!$H$4:$H$28,'Base CDI'!$I$4:$I$29,S5202,"Cubic","Extrapolate=Linear","MultiX=Average","Skip=True","Sort=True")</f>
        <v>13.538071135430915</v>
      </c>
    </row>
    <row r="5203" spans="16:21" x14ac:dyDescent="0.25">
      <c r="P5203" s="10">
        <v>42075</v>
      </c>
      <c r="Q5203">
        <v>36.314790000000002</v>
      </c>
      <c r="S5203" s="42">
        <f t="shared" ca="1" si="87"/>
        <v>51223</v>
      </c>
      <c r="T5203" s="43">
        <f ca="1">_xll.BInterpol('Base CDI'!$H$4:$H$28,'Base CDI'!$J$4:$J$29,S5203,"Cubic","Extrapolate=Linear","MultiX=Average","Skip=True","Sort=True")</f>
        <v>13.51523119015048</v>
      </c>
      <c r="U5203" s="43">
        <f ca="1">_xll.BInterpol('Base CDI'!$H$4:$H$28,'Base CDI'!$I$4:$I$29,S5203,"Cubic","Extrapolate=Linear","MultiX=Average","Skip=True","Sort=True")</f>
        <v>13.538077975376195</v>
      </c>
    </row>
    <row r="5204" spans="16:21" x14ac:dyDescent="0.25">
      <c r="P5204" s="10">
        <v>42076</v>
      </c>
      <c r="Q5204">
        <v>36.331890000000001</v>
      </c>
      <c r="S5204" s="42">
        <f t="shared" ca="1" si="87"/>
        <v>51224</v>
      </c>
      <c r="T5204" s="43">
        <f ca="1">_xll.BInterpol('Base CDI'!$H$4:$H$28,'Base CDI'!$J$4:$J$29,S5204,"Cubic","Extrapolate=Linear","MultiX=Average","Skip=True","Sort=True")</f>
        <v>13.515233926128593</v>
      </c>
      <c r="U5204" s="43">
        <f ca="1">_xll.BInterpol('Base CDI'!$H$4:$H$28,'Base CDI'!$I$4:$I$29,S5204,"Cubic","Extrapolate=Linear","MultiX=Average","Skip=True","Sort=True")</f>
        <v>13.538084815321476</v>
      </c>
    </row>
    <row r="5205" spans="16:21" x14ac:dyDescent="0.25">
      <c r="P5205" s="10">
        <v>42079</v>
      </c>
      <c r="Q5205">
        <v>36.34901</v>
      </c>
      <c r="S5205" s="42">
        <f t="shared" ca="1" si="87"/>
        <v>51225</v>
      </c>
      <c r="T5205" s="43">
        <f ca="1">_xll.BInterpol('Base CDI'!$H$4:$H$28,'Base CDI'!$J$4:$J$29,S5205,"Cubic","Extrapolate=Linear","MultiX=Average","Skip=True","Sort=True")</f>
        <v>13.515236662106705</v>
      </c>
      <c r="U5205" s="43">
        <f ca="1">_xll.BInterpol('Base CDI'!$H$4:$H$28,'Base CDI'!$I$4:$I$29,S5205,"Cubic","Extrapolate=Linear","MultiX=Average","Skip=True","Sort=True")</f>
        <v>13.538091655266756</v>
      </c>
    </row>
    <row r="5206" spans="16:21" x14ac:dyDescent="0.25">
      <c r="P5206" s="10">
        <v>42080</v>
      </c>
      <c r="Q5206">
        <v>36.366129999999998</v>
      </c>
      <c r="S5206" s="42">
        <f t="shared" ca="1" si="87"/>
        <v>51226</v>
      </c>
      <c r="T5206" s="43">
        <f ca="1">_xll.BInterpol('Base CDI'!$H$4:$H$28,'Base CDI'!$J$4:$J$29,S5206,"Cubic","Extrapolate=Linear","MultiX=Average","Skip=True","Sort=True")</f>
        <v>13.515239398084816</v>
      </c>
      <c r="U5206" s="43">
        <f ca="1">_xll.BInterpol('Base CDI'!$H$4:$H$28,'Base CDI'!$I$4:$I$29,S5206,"Cubic","Extrapolate=Linear","MultiX=Average","Skip=True","Sort=True")</f>
        <v>13.538098495212036</v>
      </c>
    </row>
    <row r="5207" spans="16:21" x14ac:dyDescent="0.25">
      <c r="P5207" s="10">
        <v>42081</v>
      </c>
      <c r="Q5207">
        <v>36.38326</v>
      </c>
      <c r="S5207" s="42">
        <f t="shared" ca="1" si="87"/>
        <v>51227</v>
      </c>
      <c r="T5207" s="43">
        <f ca="1">_xll.BInterpol('Base CDI'!$H$4:$H$28,'Base CDI'!$J$4:$J$29,S5207,"Cubic","Extrapolate=Linear","MultiX=Average","Skip=True","Sort=True")</f>
        <v>13.515242134062929</v>
      </c>
      <c r="U5207" s="43">
        <f ca="1">_xll.BInterpol('Base CDI'!$H$4:$H$28,'Base CDI'!$I$4:$I$29,S5207,"Cubic","Extrapolate=Linear","MultiX=Average","Skip=True","Sort=True")</f>
        <v>13.538105335157317</v>
      </c>
    </row>
    <row r="5208" spans="16:21" x14ac:dyDescent="0.25">
      <c r="P5208" s="10">
        <v>42082</v>
      </c>
      <c r="Q5208">
        <v>36.400399999999998</v>
      </c>
      <c r="S5208" s="42">
        <f t="shared" ca="1" si="87"/>
        <v>51228</v>
      </c>
      <c r="T5208" s="43">
        <f ca="1">_xll.BInterpol('Base CDI'!$H$4:$H$28,'Base CDI'!$J$4:$J$29,S5208,"Cubic","Extrapolate=Linear","MultiX=Average","Skip=True","Sort=True")</f>
        <v>13.515244870041041</v>
      </c>
      <c r="U5208" s="43">
        <f ca="1">_xll.BInterpol('Base CDI'!$H$4:$H$28,'Base CDI'!$I$4:$I$29,S5208,"Cubic","Extrapolate=Linear","MultiX=Average","Skip=True","Sort=True")</f>
        <v>13.538112175102597</v>
      </c>
    </row>
    <row r="5209" spans="16:21" x14ac:dyDescent="0.25">
      <c r="P5209" s="10">
        <v>42083</v>
      </c>
      <c r="Q5209">
        <v>36.417540000000002</v>
      </c>
      <c r="S5209" s="42">
        <f t="shared" ca="1" si="87"/>
        <v>51229</v>
      </c>
      <c r="T5209" s="43">
        <f ca="1">_xll.BInterpol('Base CDI'!$H$4:$H$28,'Base CDI'!$J$4:$J$29,S5209,"Cubic","Extrapolate=Linear","MultiX=Average","Skip=True","Sort=True")</f>
        <v>13.515247606019154</v>
      </c>
      <c r="U5209" s="43">
        <f ca="1">_xll.BInterpol('Base CDI'!$H$4:$H$28,'Base CDI'!$I$4:$I$29,S5209,"Cubic","Extrapolate=Linear","MultiX=Average","Skip=True","Sort=True")</f>
        <v>13.538119015047878</v>
      </c>
    </row>
    <row r="5210" spans="16:21" x14ac:dyDescent="0.25">
      <c r="P5210" s="10">
        <v>42086</v>
      </c>
      <c r="Q5210">
        <v>36.434699999999999</v>
      </c>
      <c r="S5210" s="42">
        <f t="shared" ca="1" si="87"/>
        <v>51230</v>
      </c>
      <c r="T5210" s="43">
        <f ca="1">_xll.BInterpol('Base CDI'!$H$4:$H$28,'Base CDI'!$J$4:$J$29,S5210,"Cubic","Extrapolate=Linear","MultiX=Average","Skip=True","Sort=True")</f>
        <v>13.515250341997266</v>
      </c>
      <c r="U5210" s="43">
        <f ca="1">_xll.BInterpol('Base CDI'!$H$4:$H$28,'Base CDI'!$I$4:$I$29,S5210,"Cubic","Extrapolate=Linear","MultiX=Average","Skip=True","Sort=True")</f>
        <v>13.538125854993158</v>
      </c>
    </row>
    <row r="5211" spans="16:21" x14ac:dyDescent="0.25">
      <c r="P5211" s="10">
        <v>42087</v>
      </c>
      <c r="Q5211">
        <v>36.45187</v>
      </c>
      <c r="S5211" s="42">
        <f t="shared" ca="1" si="87"/>
        <v>51231</v>
      </c>
      <c r="T5211" s="43">
        <f ca="1">_xll.BInterpol('Base CDI'!$H$4:$H$28,'Base CDI'!$J$4:$J$29,S5211,"Cubic","Extrapolate=Linear","MultiX=Average","Skip=True","Sort=True")</f>
        <v>13.515253077975379</v>
      </c>
      <c r="U5211" s="43">
        <f ca="1">_xll.BInterpol('Base CDI'!$H$4:$H$28,'Base CDI'!$I$4:$I$29,S5211,"Cubic","Extrapolate=Linear","MultiX=Average","Skip=True","Sort=True")</f>
        <v>13.538132694938438</v>
      </c>
    </row>
    <row r="5212" spans="16:21" x14ac:dyDescent="0.25">
      <c r="P5212" s="10">
        <v>42088</v>
      </c>
      <c r="Q5212">
        <v>36.469050000000003</v>
      </c>
      <c r="S5212" s="42">
        <f t="shared" ca="1" si="87"/>
        <v>51232</v>
      </c>
      <c r="T5212" s="43">
        <f ca="1">_xll.BInterpol('Base CDI'!$H$4:$H$28,'Base CDI'!$J$4:$J$29,S5212,"Cubic","Extrapolate=Linear","MultiX=Average","Skip=True","Sort=True")</f>
        <v>13.515255813953489</v>
      </c>
      <c r="U5212" s="43">
        <f ca="1">_xll.BInterpol('Base CDI'!$H$4:$H$28,'Base CDI'!$I$4:$I$29,S5212,"Cubic","Extrapolate=Linear","MultiX=Average","Skip=True","Sort=True")</f>
        <v>13.538139534883719</v>
      </c>
    </row>
    <row r="5213" spans="16:21" x14ac:dyDescent="0.25">
      <c r="P5213" s="10">
        <v>42089</v>
      </c>
      <c r="Q5213">
        <v>36.486240000000002</v>
      </c>
      <c r="S5213" s="42">
        <f t="shared" ca="1" si="87"/>
        <v>51233</v>
      </c>
      <c r="T5213" s="43">
        <f ca="1">_xll.BInterpol('Base CDI'!$H$4:$H$28,'Base CDI'!$J$4:$J$29,S5213,"Cubic","Extrapolate=Linear","MultiX=Average","Skip=True","Sort=True")</f>
        <v>13.515258549931602</v>
      </c>
      <c r="U5213" s="43">
        <f ca="1">_xll.BInterpol('Base CDI'!$H$4:$H$28,'Base CDI'!$I$4:$I$29,S5213,"Cubic","Extrapolate=Linear","MultiX=Average","Skip=True","Sort=True")</f>
        <v>13.538146374828999</v>
      </c>
    </row>
    <row r="5214" spans="16:21" x14ac:dyDescent="0.25">
      <c r="P5214" s="10">
        <v>42090</v>
      </c>
      <c r="Q5214">
        <v>36.503439999999998</v>
      </c>
      <c r="S5214" s="42">
        <f t="shared" ca="1" si="87"/>
        <v>51234</v>
      </c>
      <c r="T5214" s="43">
        <f ca="1">_xll.BInterpol('Base CDI'!$H$4:$H$28,'Base CDI'!$J$4:$J$29,S5214,"Cubic","Extrapolate=Linear","MultiX=Average","Skip=True","Sort=True")</f>
        <v>13.515261285909714</v>
      </c>
      <c r="U5214" s="43">
        <f ca="1">_xll.BInterpol('Base CDI'!$H$4:$H$28,'Base CDI'!$I$4:$I$29,S5214,"Cubic","Extrapolate=Linear","MultiX=Average","Skip=True","Sort=True")</f>
        <v>13.53815321477428</v>
      </c>
    </row>
    <row r="5215" spans="16:21" x14ac:dyDescent="0.25">
      <c r="P5215" s="10">
        <v>42093</v>
      </c>
      <c r="Q5215">
        <v>36.520650000000003</v>
      </c>
      <c r="S5215" s="42">
        <f t="shared" ca="1" si="87"/>
        <v>51235</v>
      </c>
      <c r="T5215" s="43">
        <f ca="1">_xll.BInterpol('Base CDI'!$H$4:$H$28,'Base CDI'!$J$4:$J$29,S5215,"Cubic","Extrapolate=Linear","MultiX=Average","Skip=True","Sort=True")</f>
        <v>13.515264021887827</v>
      </c>
      <c r="U5215" s="43">
        <f ca="1">_xll.BInterpol('Base CDI'!$H$4:$H$28,'Base CDI'!$I$4:$I$29,S5215,"Cubic","Extrapolate=Linear","MultiX=Average","Skip=True","Sort=True")</f>
        <v>13.53816005471956</v>
      </c>
    </row>
    <row r="5216" spans="16:21" x14ac:dyDescent="0.25">
      <c r="P5216" s="10">
        <v>42094</v>
      </c>
      <c r="Q5216">
        <v>36.537849999999999</v>
      </c>
      <c r="S5216" s="42">
        <f t="shared" ca="1" si="87"/>
        <v>51236</v>
      </c>
      <c r="T5216" s="43">
        <f ca="1">_xll.BInterpol('Base CDI'!$H$4:$H$28,'Base CDI'!$J$4:$J$29,S5216,"Cubic","Extrapolate=Linear","MultiX=Average","Skip=True","Sort=True")</f>
        <v>13.515266757865939</v>
      </c>
      <c r="U5216" s="43">
        <f ca="1">_xll.BInterpol('Base CDI'!$H$4:$H$28,'Base CDI'!$I$4:$I$29,S5216,"Cubic","Extrapolate=Linear","MultiX=Average","Skip=True","Sort=True")</f>
        <v>13.53816689466484</v>
      </c>
    </row>
    <row r="5217" spans="16:21" x14ac:dyDescent="0.25">
      <c r="P5217" s="10">
        <v>42095</v>
      </c>
      <c r="Q5217">
        <v>36.555059999999997</v>
      </c>
      <c r="S5217" s="42">
        <f t="shared" ca="1" si="87"/>
        <v>51237</v>
      </c>
      <c r="T5217" s="43">
        <f ca="1">_xll.BInterpol('Base CDI'!$H$4:$H$28,'Base CDI'!$J$4:$J$29,S5217,"Cubic","Extrapolate=Linear","MultiX=Average","Skip=True","Sort=True")</f>
        <v>13.51526949384405</v>
      </c>
      <c r="U5217" s="43">
        <f ca="1">_xll.BInterpol('Base CDI'!$H$4:$H$28,'Base CDI'!$I$4:$I$29,S5217,"Cubic","Extrapolate=Linear","MultiX=Average","Skip=True","Sort=True")</f>
        <v>13.538173734610121</v>
      </c>
    </row>
    <row r="5218" spans="16:21" x14ac:dyDescent="0.25">
      <c r="P5218" s="10">
        <v>42096</v>
      </c>
      <c r="Q5218">
        <v>36.572279999999999</v>
      </c>
      <c r="S5218" s="42">
        <f t="shared" ca="1" si="87"/>
        <v>51238</v>
      </c>
      <c r="T5218" s="43">
        <f ca="1">_xll.BInterpol('Base CDI'!$H$4:$H$28,'Base CDI'!$J$4:$J$29,S5218,"Cubic","Extrapolate=Linear","MultiX=Average","Skip=True","Sort=True")</f>
        <v>13.515272229822163</v>
      </c>
      <c r="U5218" s="43">
        <f ca="1">_xll.BInterpol('Base CDI'!$H$4:$H$28,'Base CDI'!$I$4:$I$29,S5218,"Cubic","Extrapolate=Linear","MultiX=Average","Skip=True","Sort=True")</f>
        <v>13.538180574555401</v>
      </c>
    </row>
    <row r="5219" spans="16:21" x14ac:dyDescent="0.25">
      <c r="P5219" s="10">
        <v>42100</v>
      </c>
      <c r="Q5219">
        <v>36.589509999999997</v>
      </c>
      <c r="S5219" s="42">
        <f t="shared" ca="1" si="87"/>
        <v>51239</v>
      </c>
      <c r="T5219" s="43">
        <f ca="1">_xll.BInterpol('Base CDI'!$H$4:$H$28,'Base CDI'!$J$4:$J$29,S5219,"Cubic","Extrapolate=Linear","MultiX=Average","Skip=True","Sort=True")</f>
        <v>13.515274965800275</v>
      </c>
      <c r="U5219" s="43">
        <f ca="1">_xll.BInterpol('Base CDI'!$H$4:$H$28,'Base CDI'!$I$4:$I$29,S5219,"Cubic","Extrapolate=Linear","MultiX=Average","Skip=True","Sort=True")</f>
        <v>13.538187414500682</v>
      </c>
    </row>
    <row r="5220" spans="16:21" x14ac:dyDescent="0.25">
      <c r="P5220" s="10">
        <v>42101</v>
      </c>
      <c r="Q5220">
        <v>36.606740000000002</v>
      </c>
      <c r="S5220" s="42">
        <f t="shared" ca="1" si="87"/>
        <v>51240</v>
      </c>
      <c r="T5220" s="43">
        <f ca="1">_xll.BInterpol('Base CDI'!$H$4:$H$28,'Base CDI'!$J$4:$J$29,S5220,"Cubic","Extrapolate=Linear","MultiX=Average","Skip=True","Sort=True")</f>
        <v>13.515277701778388</v>
      </c>
      <c r="U5220" s="43">
        <f ca="1">_xll.BInterpol('Base CDI'!$H$4:$H$28,'Base CDI'!$I$4:$I$29,S5220,"Cubic","Extrapolate=Linear","MultiX=Average","Skip=True","Sort=True")</f>
        <v>13.538194254445962</v>
      </c>
    </row>
    <row r="5221" spans="16:21" x14ac:dyDescent="0.25">
      <c r="P5221" s="10">
        <v>42102</v>
      </c>
      <c r="Q5221">
        <v>36.623989999999999</v>
      </c>
      <c r="S5221" s="42">
        <f t="shared" ca="1" si="87"/>
        <v>51241</v>
      </c>
      <c r="T5221" s="43">
        <f ca="1">_xll.BInterpol('Base CDI'!$H$4:$H$28,'Base CDI'!$J$4:$J$29,S5221,"Cubic","Extrapolate=Linear","MultiX=Average","Skip=True","Sort=True")</f>
        <v>13.5152804377565</v>
      </c>
      <c r="U5221" s="43">
        <f ca="1">_xll.BInterpol('Base CDI'!$H$4:$H$28,'Base CDI'!$I$4:$I$29,S5221,"Cubic","Extrapolate=Linear","MultiX=Average","Skip=True","Sort=True")</f>
        <v>13.538201094391242</v>
      </c>
    </row>
    <row r="5222" spans="16:21" x14ac:dyDescent="0.25">
      <c r="P5222" s="10">
        <v>42103</v>
      </c>
      <c r="Q5222">
        <v>36.641240000000003</v>
      </c>
      <c r="S5222" s="42">
        <f t="shared" ca="1" si="87"/>
        <v>51242</v>
      </c>
      <c r="T5222" s="43">
        <f ca="1">_xll.BInterpol('Base CDI'!$H$4:$H$28,'Base CDI'!$J$4:$J$29,S5222,"Cubic","Extrapolate=Linear","MultiX=Average","Skip=True","Sort=True")</f>
        <v>13.515283173734611</v>
      </c>
      <c r="U5222" s="43">
        <f ca="1">_xll.BInterpol('Base CDI'!$H$4:$H$28,'Base CDI'!$I$4:$I$29,S5222,"Cubic","Extrapolate=Linear","MultiX=Average","Skip=True","Sort=True")</f>
        <v>13.538207934336523</v>
      </c>
    </row>
    <row r="5223" spans="16:21" x14ac:dyDescent="0.25">
      <c r="P5223" s="10">
        <v>42104</v>
      </c>
      <c r="Q5223">
        <v>36.658499999999997</v>
      </c>
      <c r="S5223" s="42">
        <f t="shared" ca="1" si="87"/>
        <v>51243</v>
      </c>
      <c r="T5223" s="43">
        <f ca="1">_xll.BInterpol('Base CDI'!$H$4:$H$28,'Base CDI'!$J$4:$J$29,S5223,"Cubic","Extrapolate=Linear","MultiX=Average","Skip=True","Sort=True")</f>
        <v>13.515285909712723</v>
      </c>
      <c r="U5223" s="43">
        <f ca="1">_xll.BInterpol('Base CDI'!$H$4:$H$28,'Base CDI'!$I$4:$I$29,S5223,"Cubic","Extrapolate=Linear","MultiX=Average","Skip=True","Sort=True")</f>
        <v>13.538214774281803</v>
      </c>
    </row>
    <row r="5224" spans="16:21" x14ac:dyDescent="0.25">
      <c r="P5224" s="10">
        <v>42107</v>
      </c>
      <c r="Q5224">
        <v>36.675759999999997</v>
      </c>
      <c r="S5224" s="42">
        <f t="shared" ca="1" si="87"/>
        <v>51244</v>
      </c>
      <c r="T5224" s="43">
        <f ca="1">_xll.BInterpol('Base CDI'!$H$4:$H$28,'Base CDI'!$J$4:$J$29,S5224,"Cubic","Extrapolate=Linear","MultiX=Average","Skip=True","Sort=True")</f>
        <v>13.515288645690836</v>
      </c>
      <c r="U5224" s="43">
        <f ca="1">_xll.BInterpol('Base CDI'!$H$4:$H$28,'Base CDI'!$I$4:$I$29,S5224,"Cubic","Extrapolate=Linear","MultiX=Average","Skip=True","Sort=True")</f>
        <v>13.538221614227083</v>
      </c>
    </row>
    <row r="5225" spans="16:21" x14ac:dyDescent="0.25">
      <c r="P5225" s="10">
        <v>42108</v>
      </c>
      <c r="Q5225">
        <v>36.693040000000003</v>
      </c>
      <c r="S5225" s="42">
        <f t="shared" ca="1" si="87"/>
        <v>51245</v>
      </c>
      <c r="T5225" s="43">
        <f ca="1">_xll.BInterpol('Base CDI'!$H$4:$H$28,'Base CDI'!$J$4:$J$29,S5225,"Cubic","Extrapolate=Linear","MultiX=Average","Skip=True","Sort=True")</f>
        <v>13.515291381668948</v>
      </c>
      <c r="U5225" s="43">
        <f ca="1">_xll.BInterpol('Base CDI'!$H$4:$H$28,'Base CDI'!$I$4:$I$29,S5225,"Cubic","Extrapolate=Linear","MultiX=Average","Skip=True","Sort=True")</f>
        <v>13.538228454172364</v>
      </c>
    </row>
    <row r="5226" spans="16:21" x14ac:dyDescent="0.25">
      <c r="P5226" s="10">
        <v>42109</v>
      </c>
      <c r="Q5226">
        <v>36.710320000000003</v>
      </c>
      <c r="S5226" s="42">
        <f t="shared" ca="1" si="87"/>
        <v>51246</v>
      </c>
      <c r="T5226" s="43">
        <f ca="1">_xll.BInterpol('Base CDI'!$H$4:$H$28,'Base CDI'!$J$4:$J$29,S5226,"Cubic","Extrapolate=Linear","MultiX=Average","Skip=True","Sort=True")</f>
        <v>13.515294117647061</v>
      </c>
      <c r="U5226" s="43">
        <f ca="1">_xll.BInterpol('Base CDI'!$H$4:$H$28,'Base CDI'!$I$4:$I$29,S5226,"Cubic","Extrapolate=Linear","MultiX=Average","Skip=True","Sort=True")</f>
        <v>13.538235294117644</v>
      </c>
    </row>
    <row r="5227" spans="16:21" x14ac:dyDescent="0.25">
      <c r="P5227" s="10">
        <v>42110</v>
      </c>
      <c r="Q5227">
        <v>36.727609999999999</v>
      </c>
      <c r="S5227" s="42">
        <f t="shared" ca="1" si="87"/>
        <v>51247</v>
      </c>
      <c r="T5227" s="43">
        <f ca="1">_xll.BInterpol('Base CDI'!$H$4:$H$28,'Base CDI'!$J$4:$J$29,S5227,"Cubic","Extrapolate=Linear","MultiX=Average","Skip=True","Sort=True")</f>
        <v>13.515296853625173</v>
      </c>
      <c r="U5227" s="43">
        <f ca="1">_xll.BInterpol('Base CDI'!$H$4:$H$28,'Base CDI'!$I$4:$I$29,S5227,"Cubic","Extrapolate=Linear","MultiX=Average","Skip=True","Sort=True")</f>
        <v>13.538242134062925</v>
      </c>
    </row>
    <row r="5228" spans="16:21" x14ac:dyDescent="0.25">
      <c r="P5228" s="10">
        <v>42111</v>
      </c>
      <c r="Q5228">
        <v>36.74492</v>
      </c>
      <c r="S5228" s="42">
        <f t="shared" ca="1" si="87"/>
        <v>51248</v>
      </c>
      <c r="T5228" s="43">
        <f ca="1">_xll.BInterpol('Base CDI'!$H$4:$H$28,'Base CDI'!$J$4:$J$29,S5228,"Cubic","Extrapolate=Linear","MultiX=Average","Skip=True","Sort=True")</f>
        <v>13.515299589603284</v>
      </c>
      <c r="U5228" s="43">
        <f ca="1">_xll.BInterpol('Base CDI'!$H$4:$H$28,'Base CDI'!$I$4:$I$29,S5228,"Cubic","Extrapolate=Linear","MultiX=Average","Skip=True","Sort=True")</f>
        <v>13.538248974008205</v>
      </c>
    </row>
    <row r="5229" spans="16:21" x14ac:dyDescent="0.25">
      <c r="P5229" s="10">
        <v>42114</v>
      </c>
      <c r="Q5229">
        <v>36.762219999999999</v>
      </c>
      <c r="S5229" s="42">
        <f t="shared" ca="1" si="87"/>
        <v>51249</v>
      </c>
      <c r="T5229" s="43">
        <f ca="1">_xll.BInterpol('Base CDI'!$H$4:$H$28,'Base CDI'!$J$4:$J$29,S5229,"Cubic","Extrapolate=Linear","MultiX=Average","Skip=True","Sort=True")</f>
        <v>13.515302325581397</v>
      </c>
      <c r="U5229" s="43">
        <f ca="1">_xll.BInterpol('Base CDI'!$H$4:$H$28,'Base CDI'!$I$4:$I$29,S5229,"Cubic","Extrapolate=Linear","MultiX=Average","Skip=True","Sort=True")</f>
        <v>13.538255813953485</v>
      </c>
    </row>
    <row r="5230" spans="16:21" x14ac:dyDescent="0.25">
      <c r="P5230" s="10">
        <v>42116</v>
      </c>
      <c r="Q5230">
        <v>36.779539999999997</v>
      </c>
      <c r="S5230" s="42">
        <f t="shared" ca="1" si="87"/>
        <v>51250</v>
      </c>
      <c r="T5230" s="43">
        <f ca="1">_xll.BInterpol('Base CDI'!$H$4:$H$28,'Base CDI'!$J$4:$J$29,S5230,"Cubic","Extrapolate=Linear","MultiX=Average","Skip=True","Sort=True")</f>
        <v>13.515305061559509</v>
      </c>
      <c r="U5230" s="43">
        <f ca="1">_xll.BInterpol('Base CDI'!$H$4:$H$28,'Base CDI'!$I$4:$I$29,S5230,"Cubic","Extrapolate=Linear","MultiX=Average","Skip=True","Sort=True")</f>
        <v>13.538262653898766</v>
      </c>
    </row>
    <row r="5231" spans="16:21" x14ac:dyDescent="0.25">
      <c r="P5231" s="10">
        <v>42117</v>
      </c>
      <c r="Q5231">
        <v>36.796860000000002</v>
      </c>
      <c r="S5231" s="42">
        <f t="shared" ca="1" si="87"/>
        <v>51251</v>
      </c>
      <c r="T5231" s="43">
        <f ca="1">_xll.BInterpol('Base CDI'!$H$4:$H$28,'Base CDI'!$J$4:$J$29,S5231,"Cubic","Extrapolate=Linear","MultiX=Average","Skip=True","Sort=True")</f>
        <v>13.515307797537622</v>
      </c>
      <c r="U5231" s="43">
        <f ca="1">_xll.BInterpol('Base CDI'!$H$4:$H$28,'Base CDI'!$I$4:$I$29,S5231,"Cubic","Extrapolate=Linear","MultiX=Average","Skip=True","Sort=True")</f>
        <v>13.538269493844046</v>
      </c>
    </row>
    <row r="5232" spans="16:21" x14ac:dyDescent="0.25">
      <c r="P5232" s="10">
        <v>42118</v>
      </c>
      <c r="Q5232">
        <v>36.814190000000004</v>
      </c>
      <c r="S5232" s="42">
        <f t="shared" ca="1" si="87"/>
        <v>51252</v>
      </c>
      <c r="T5232" s="43">
        <f ca="1">_xll.BInterpol('Base CDI'!$H$4:$H$28,'Base CDI'!$J$4:$J$29,S5232,"Cubic","Extrapolate=Linear","MultiX=Average","Skip=True","Sort=True")</f>
        <v>13.515310533515734</v>
      </c>
      <c r="U5232" s="43">
        <f ca="1">_xll.BInterpol('Base CDI'!$H$4:$H$28,'Base CDI'!$I$4:$I$29,S5232,"Cubic","Extrapolate=Linear","MultiX=Average","Skip=True","Sort=True")</f>
        <v>13.538276333789327</v>
      </c>
    </row>
    <row r="5233" spans="16:21" x14ac:dyDescent="0.25">
      <c r="P5233" s="10">
        <v>42121</v>
      </c>
      <c r="Q5233">
        <v>36.831539999999997</v>
      </c>
      <c r="S5233" s="42">
        <f t="shared" ca="1" si="87"/>
        <v>51253</v>
      </c>
      <c r="T5233" s="43">
        <f ca="1">_xll.BInterpol('Base CDI'!$H$4:$H$28,'Base CDI'!$J$4:$J$29,S5233,"Cubic","Extrapolate=Linear","MultiX=Average","Skip=True","Sort=True")</f>
        <v>13.515313269493845</v>
      </c>
      <c r="U5233" s="43">
        <f ca="1">_xll.BInterpol('Base CDI'!$H$4:$H$28,'Base CDI'!$I$4:$I$29,S5233,"Cubic","Extrapolate=Linear","MultiX=Average","Skip=True","Sort=True")</f>
        <v>13.538283173734607</v>
      </c>
    </row>
    <row r="5234" spans="16:21" x14ac:dyDescent="0.25">
      <c r="P5234" s="10">
        <v>42122</v>
      </c>
      <c r="Q5234">
        <v>36.8489</v>
      </c>
      <c r="S5234" s="42">
        <f t="shared" ca="1" si="87"/>
        <v>51254</v>
      </c>
      <c r="T5234" s="43">
        <f ca="1">_xll.BInterpol('Base CDI'!$H$4:$H$28,'Base CDI'!$J$4:$J$29,S5234,"Cubic","Extrapolate=Linear","MultiX=Average","Skip=True","Sort=True")</f>
        <v>13.515316005471957</v>
      </c>
      <c r="U5234" s="43">
        <f ca="1">_xll.BInterpol('Base CDI'!$H$4:$H$28,'Base CDI'!$I$4:$I$29,S5234,"Cubic","Extrapolate=Linear","MultiX=Average","Skip=True","Sort=True")</f>
        <v>13.538290013679889</v>
      </c>
    </row>
    <row r="5235" spans="16:21" x14ac:dyDescent="0.25">
      <c r="P5235" s="10">
        <v>42123</v>
      </c>
      <c r="Q5235">
        <v>36.866280000000003</v>
      </c>
      <c r="S5235" s="42">
        <f t="shared" ca="1" si="87"/>
        <v>51255</v>
      </c>
      <c r="T5235" s="43">
        <f ca="1">_xll.BInterpol('Base CDI'!$H$4:$H$28,'Base CDI'!$J$4:$J$29,S5235,"Cubic","Extrapolate=Linear","MultiX=Average","Skip=True","Sort=True")</f>
        <v>13.51531874145007</v>
      </c>
      <c r="U5235" s="43">
        <f ca="1">_xll.BInterpol('Base CDI'!$H$4:$H$28,'Base CDI'!$I$4:$I$29,S5235,"Cubic","Extrapolate=Linear","MultiX=Average","Skip=True","Sort=True")</f>
        <v>13.53829685362517</v>
      </c>
    </row>
    <row r="5236" spans="16:21" x14ac:dyDescent="0.25">
      <c r="P5236" s="10">
        <v>42124</v>
      </c>
      <c r="Q5236">
        <v>36.883670000000002</v>
      </c>
      <c r="S5236" s="42">
        <f t="shared" ca="1" si="87"/>
        <v>51256</v>
      </c>
      <c r="T5236" s="43">
        <f ca="1">_xll.BInterpol('Base CDI'!$H$4:$H$28,'Base CDI'!$J$4:$J$29,S5236,"Cubic","Extrapolate=Linear","MultiX=Average","Skip=True","Sort=True")</f>
        <v>13.515321477428182</v>
      </c>
      <c r="U5236" s="43">
        <f ca="1">_xll.BInterpol('Base CDI'!$H$4:$H$28,'Base CDI'!$I$4:$I$29,S5236,"Cubic","Extrapolate=Linear","MultiX=Average","Skip=True","Sort=True")</f>
        <v>13.53830369357045</v>
      </c>
    </row>
    <row r="5237" spans="16:21" x14ac:dyDescent="0.25">
      <c r="P5237" s="10">
        <v>42128</v>
      </c>
      <c r="Q5237">
        <v>36.901710000000001</v>
      </c>
      <c r="S5237" s="42">
        <f t="shared" ca="1" si="87"/>
        <v>51257</v>
      </c>
      <c r="T5237" s="43">
        <f ca="1">_xll.BInterpol('Base CDI'!$H$4:$H$28,'Base CDI'!$J$4:$J$29,S5237,"Cubic","Extrapolate=Linear","MultiX=Average","Skip=True","Sort=True")</f>
        <v>13.515324213406295</v>
      </c>
      <c r="U5237" s="43">
        <f ca="1">_xll.BInterpol('Base CDI'!$H$4:$H$28,'Base CDI'!$I$4:$I$29,S5237,"Cubic","Extrapolate=Linear","MultiX=Average","Skip=True","Sort=True")</f>
        <v>13.53831053351573</v>
      </c>
    </row>
    <row r="5238" spans="16:21" x14ac:dyDescent="0.25">
      <c r="P5238" s="10">
        <v>42129</v>
      </c>
      <c r="Q5238">
        <v>36.919750000000001</v>
      </c>
      <c r="S5238" s="42">
        <f t="shared" ca="1" si="87"/>
        <v>51258</v>
      </c>
      <c r="T5238" s="43">
        <f ca="1">_xll.BInterpol('Base CDI'!$H$4:$H$28,'Base CDI'!$J$4:$J$29,S5238,"Cubic","Extrapolate=Linear","MultiX=Average","Skip=True","Sort=True")</f>
        <v>13.515326949384406</v>
      </c>
      <c r="U5238" s="43">
        <f ca="1">_xll.BInterpol('Base CDI'!$H$4:$H$28,'Base CDI'!$I$4:$I$29,S5238,"Cubic","Extrapolate=Linear","MultiX=Average","Skip=True","Sort=True")</f>
        <v>13.538317373461011</v>
      </c>
    </row>
    <row r="5239" spans="16:21" x14ac:dyDescent="0.25">
      <c r="P5239" s="10">
        <v>42130</v>
      </c>
      <c r="Q5239">
        <v>36.937829999999998</v>
      </c>
      <c r="S5239" s="42">
        <f t="shared" ca="1" si="87"/>
        <v>51259</v>
      </c>
      <c r="T5239" s="43">
        <f ca="1">_xll.BInterpol('Base CDI'!$H$4:$H$28,'Base CDI'!$J$4:$J$29,S5239,"Cubic","Extrapolate=Linear","MultiX=Average","Skip=True","Sort=True")</f>
        <v>13.515329685362518</v>
      </c>
      <c r="U5239" s="43">
        <f ca="1">_xll.BInterpol('Base CDI'!$H$4:$H$28,'Base CDI'!$I$4:$I$29,S5239,"Cubic","Extrapolate=Linear","MultiX=Average","Skip=True","Sort=True")</f>
        <v>13.538324213406291</v>
      </c>
    </row>
    <row r="5240" spans="16:21" x14ac:dyDescent="0.25">
      <c r="P5240" s="10">
        <v>42131</v>
      </c>
      <c r="Q5240">
        <v>36.955910000000003</v>
      </c>
      <c r="S5240" s="42">
        <f t="shared" ca="1" si="87"/>
        <v>51260</v>
      </c>
      <c r="T5240" s="43">
        <f ca="1">_xll.BInterpol('Base CDI'!$H$4:$H$28,'Base CDI'!$J$4:$J$29,S5240,"Cubic","Extrapolate=Linear","MultiX=Average","Skip=True","Sort=True")</f>
        <v>13.515332421340631</v>
      </c>
      <c r="U5240" s="43">
        <f ca="1">_xll.BInterpol('Base CDI'!$H$4:$H$28,'Base CDI'!$I$4:$I$29,S5240,"Cubic","Extrapolate=Linear","MultiX=Average","Skip=True","Sort=True")</f>
        <v>13.538331053351571</v>
      </c>
    </row>
    <row r="5241" spans="16:21" x14ac:dyDescent="0.25">
      <c r="P5241" s="10">
        <v>42132</v>
      </c>
      <c r="Q5241">
        <v>36.97401</v>
      </c>
      <c r="S5241" s="42">
        <f t="shared" ca="1" si="87"/>
        <v>51261</v>
      </c>
      <c r="T5241" s="43">
        <f ca="1">_xll.BInterpol('Base CDI'!$H$4:$H$28,'Base CDI'!$J$4:$J$29,S5241,"Cubic","Extrapolate=Linear","MultiX=Average","Skip=True","Sort=True")</f>
        <v>13.515335157318743</v>
      </c>
      <c r="U5241" s="43">
        <f ca="1">_xll.BInterpol('Base CDI'!$H$4:$H$28,'Base CDI'!$I$4:$I$29,S5241,"Cubic","Extrapolate=Linear","MultiX=Average","Skip=True","Sort=True")</f>
        <v>13.538337893296852</v>
      </c>
    </row>
    <row r="5242" spans="16:21" x14ac:dyDescent="0.25">
      <c r="P5242" s="10">
        <v>42135</v>
      </c>
      <c r="Q5242">
        <v>36.99212</v>
      </c>
      <c r="S5242" s="42">
        <f t="shared" ca="1" si="87"/>
        <v>51262</v>
      </c>
      <c r="T5242" s="43">
        <f ca="1">_xll.BInterpol('Base CDI'!$H$4:$H$28,'Base CDI'!$J$4:$J$29,S5242,"Cubic","Extrapolate=Linear","MultiX=Average","Skip=True","Sort=True")</f>
        <v>13.515337893296856</v>
      </c>
      <c r="U5242" s="43">
        <f ca="1">_xll.BInterpol('Base CDI'!$H$4:$H$28,'Base CDI'!$I$4:$I$29,S5242,"Cubic","Extrapolate=Linear","MultiX=Average","Skip=True","Sort=True")</f>
        <v>13.538344733242132</v>
      </c>
    </row>
    <row r="5243" spans="16:21" x14ac:dyDescent="0.25">
      <c r="P5243" s="10">
        <v>42136</v>
      </c>
      <c r="Q5243">
        <v>37.01023</v>
      </c>
      <c r="S5243" s="42">
        <f t="shared" ca="1" si="87"/>
        <v>51263</v>
      </c>
      <c r="T5243" s="43">
        <f ca="1">_xll.BInterpol('Base CDI'!$H$4:$H$28,'Base CDI'!$J$4:$J$29,S5243,"Cubic","Extrapolate=Linear","MultiX=Average","Skip=True","Sort=True")</f>
        <v>13.515340629274966</v>
      </c>
      <c r="U5243" s="43">
        <f ca="1">_xll.BInterpol('Base CDI'!$H$4:$H$28,'Base CDI'!$I$4:$I$29,S5243,"Cubic","Extrapolate=Linear","MultiX=Average","Skip=True","Sort=True")</f>
        <v>13.538351573187413</v>
      </c>
    </row>
    <row r="5244" spans="16:21" x14ac:dyDescent="0.25">
      <c r="P5244" s="10">
        <v>42137</v>
      </c>
      <c r="Q5244">
        <v>37.028350000000003</v>
      </c>
      <c r="S5244" s="42">
        <f t="shared" ca="1" si="87"/>
        <v>51264</v>
      </c>
      <c r="T5244" s="43">
        <f ca="1">_xll.BInterpol('Base CDI'!$H$4:$H$28,'Base CDI'!$J$4:$J$29,S5244,"Cubic","Extrapolate=Linear","MultiX=Average","Skip=True","Sort=True")</f>
        <v>13.515343365253079</v>
      </c>
      <c r="U5244" s="43">
        <f ca="1">_xll.BInterpol('Base CDI'!$H$4:$H$28,'Base CDI'!$I$4:$I$29,S5244,"Cubic","Extrapolate=Linear","MultiX=Average","Skip=True","Sort=True")</f>
        <v>13.538358413132693</v>
      </c>
    </row>
    <row r="5245" spans="16:21" x14ac:dyDescent="0.25">
      <c r="P5245" s="10">
        <v>42138</v>
      </c>
      <c r="Q5245">
        <v>37.046489999999999</v>
      </c>
      <c r="S5245" s="42">
        <f t="shared" ca="1" si="87"/>
        <v>51265</v>
      </c>
      <c r="T5245" s="43">
        <f ca="1">_xll.BInterpol('Base CDI'!$H$4:$H$28,'Base CDI'!$J$4:$J$29,S5245,"Cubic","Extrapolate=Linear","MultiX=Average","Skip=True","Sort=True")</f>
        <v>13.515346101231192</v>
      </c>
      <c r="U5245" s="43">
        <f ca="1">_xll.BInterpol('Base CDI'!$H$4:$H$28,'Base CDI'!$I$4:$I$29,S5245,"Cubic","Extrapolate=Linear","MultiX=Average","Skip=True","Sort=True")</f>
        <v>13.538365253077973</v>
      </c>
    </row>
    <row r="5246" spans="16:21" x14ac:dyDescent="0.25">
      <c r="P5246" s="10">
        <v>42139</v>
      </c>
      <c r="Q5246">
        <v>37.064619999999998</v>
      </c>
      <c r="S5246" s="42">
        <f t="shared" ca="1" si="87"/>
        <v>51266</v>
      </c>
      <c r="T5246" s="43">
        <f ca="1">_xll.BInterpol('Base CDI'!$H$4:$H$28,'Base CDI'!$J$4:$J$29,S5246,"Cubic","Extrapolate=Linear","MultiX=Average","Skip=True","Sort=True")</f>
        <v>13.515348837209304</v>
      </c>
      <c r="U5246" s="43">
        <f ca="1">_xll.BInterpol('Base CDI'!$H$4:$H$28,'Base CDI'!$I$4:$I$29,S5246,"Cubic","Extrapolate=Linear","MultiX=Average","Skip=True","Sort=True")</f>
        <v>13.538372093023254</v>
      </c>
    </row>
    <row r="5247" spans="16:21" x14ac:dyDescent="0.25">
      <c r="P5247" s="10">
        <v>42142</v>
      </c>
      <c r="Q5247">
        <v>37.08278</v>
      </c>
      <c r="S5247" s="42">
        <f t="shared" ca="1" si="87"/>
        <v>51267</v>
      </c>
      <c r="T5247" s="43">
        <f ca="1">_xll.BInterpol('Base CDI'!$H$4:$H$28,'Base CDI'!$J$4:$J$29,S5247,"Cubic","Extrapolate=Linear","MultiX=Average","Skip=True","Sort=True")</f>
        <v>13.515351573187417</v>
      </c>
      <c r="U5247" s="43">
        <f ca="1">_xll.BInterpol('Base CDI'!$H$4:$H$28,'Base CDI'!$I$4:$I$29,S5247,"Cubic","Extrapolate=Linear","MultiX=Average","Skip=True","Sort=True")</f>
        <v>13.538378932968534</v>
      </c>
    </row>
    <row r="5248" spans="16:21" x14ac:dyDescent="0.25">
      <c r="P5248" s="10">
        <v>42143</v>
      </c>
      <c r="Q5248">
        <v>37.100929999999998</v>
      </c>
      <c r="S5248" s="42">
        <f t="shared" ca="1" si="87"/>
        <v>51268</v>
      </c>
      <c r="T5248" s="43">
        <f ca="1">_xll.BInterpol('Base CDI'!$H$4:$H$28,'Base CDI'!$J$4:$J$29,S5248,"Cubic","Extrapolate=Linear","MultiX=Average","Skip=True","Sort=True")</f>
        <v>13.515354309165529</v>
      </c>
      <c r="U5248" s="43">
        <f ca="1">_xll.BInterpol('Base CDI'!$H$4:$H$28,'Base CDI'!$I$4:$I$29,S5248,"Cubic","Extrapolate=Linear","MultiX=Average","Skip=True","Sort=True")</f>
        <v>13.538385772913815</v>
      </c>
    </row>
    <row r="5249" spans="16:21" x14ac:dyDescent="0.25">
      <c r="P5249" s="10">
        <v>42144</v>
      </c>
      <c r="Q5249">
        <v>37.119100000000003</v>
      </c>
      <c r="S5249" s="42">
        <f t="shared" ca="1" si="87"/>
        <v>51269</v>
      </c>
      <c r="T5249" s="43">
        <f ca="1">_xll.BInterpol('Base CDI'!$H$4:$H$28,'Base CDI'!$J$4:$J$29,S5249,"Cubic","Extrapolate=Linear","MultiX=Average","Skip=True","Sort=True")</f>
        <v>13.51535704514364</v>
      </c>
      <c r="U5249" s="43">
        <f ca="1">_xll.BInterpol('Base CDI'!$H$4:$H$28,'Base CDI'!$I$4:$I$29,S5249,"Cubic","Extrapolate=Linear","MultiX=Average","Skip=True","Sort=True")</f>
        <v>13.538392612859095</v>
      </c>
    </row>
    <row r="5250" spans="16:21" x14ac:dyDescent="0.25">
      <c r="P5250" s="10">
        <v>42145</v>
      </c>
      <c r="Q5250">
        <v>37.137279999999997</v>
      </c>
      <c r="S5250" s="42">
        <f t="shared" ca="1" si="87"/>
        <v>51270</v>
      </c>
      <c r="T5250" s="43">
        <f ca="1">_xll.BInterpol('Base CDI'!$H$4:$H$28,'Base CDI'!$J$4:$J$29,S5250,"Cubic","Extrapolate=Linear","MultiX=Average","Skip=True","Sort=True")</f>
        <v>13.515359781121752</v>
      </c>
      <c r="U5250" s="43">
        <f ca="1">_xll.BInterpol('Base CDI'!$H$4:$H$28,'Base CDI'!$I$4:$I$29,S5250,"Cubic","Extrapolate=Linear","MultiX=Average","Skip=True","Sort=True")</f>
        <v>13.538399452804375</v>
      </c>
    </row>
    <row r="5251" spans="16:21" x14ac:dyDescent="0.25">
      <c r="P5251" s="10">
        <v>42146</v>
      </c>
      <c r="Q5251">
        <v>37.155459999999998</v>
      </c>
      <c r="S5251" s="42">
        <f t="shared" ca="1" si="87"/>
        <v>51271</v>
      </c>
      <c r="T5251" s="43">
        <f ca="1">_xll.BInterpol('Base CDI'!$H$4:$H$28,'Base CDI'!$J$4:$J$29,S5251,"Cubic","Extrapolate=Linear","MultiX=Average","Skip=True","Sort=True")</f>
        <v>13.515362517099865</v>
      </c>
      <c r="U5251" s="43">
        <f ca="1">_xll.BInterpol('Base CDI'!$H$4:$H$28,'Base CDI'!$I$4:$I$29,S5251,"Cubic","Extrapolate=Linear","MultiX=Average","Skip=True","Sort=True")</f>
        <v>13.538406292749656</v>
      </c>
    </row>
    <row r="5252" spans="16:21" x14ac:dyDescent="0.25">
      <c r="P5252" s="10">
        <v>42149</v>
      </c>
      <c r="Q5252">
        <v>37.173659999999998</v>
      </c>
      <c r="S5252" s="42">
        <f t="shared" ca="1" si="87"/>
        <v>51272</v>
      </c>
      <c r="T5252" s="43">
        <f ca="1">_xll.BInterpol('Base CDI'!$H$4:$H$28,'Base CDI'!$J$4:$J$29,S5252,"Cubic","Extrapolate=Linear","MultiX=Average","Skip=True","Sort=True")</f>
        <v>13.515365253077977</v>
      </c>
      <c r="U5252" s="43">
        <f ca="1">_xll.BInterpol('Base CDI'!$H$4:$H$28,'Base CDI'!$I$4:$I$29,S5252,"Cubic","Extrapolate=Linear","MultiX=Average","Skip=True","Sort=True")</f>
        <v>13.538413132694936</v>
      </c>
    </row>
    <row r="5253" spans="16:21" x14ac:dyDescent="0.25">
      <c r="P5253" s="10">
        <v>42150</v>
      </c>
      <c r="Q5253">
        <v>37.191859999999998</v>
      </c>
      <c r="S5253" s="42">
        <f t="shared" ca="1" si="87"/>
        <v>51273</v>
      </c>
      <c r="T5253" s="43">
        <f ca="1">_xll.BInterpol('Base CDI'!$H$4:$H$28,'Base CDI'!$J$4:$J$29,S5253,"Cubic","Extrapolate=Linear","MultiX=Average","Skip=True","Sort=True")</f>
        <v>13.51536798905609</v>
      </c>
      <c r="U5253" s="43">
        <f ca="1">_xll.BInterpol('Base CDI'!$H$4:$H$28,'Base CDI'!$I$4:$I$29,S5253,"Cubic","Extrapolate=Linear","MultiX=Average","Skip=True","Sort=True")</f>
        <v>13.538419972640217</v>
      </c>
    </row>
    <row r="5254" spans="16:21" x14ac:dyDescent="0.25">
      <c r="P5254" s="10">
        <v>42151</v>
      </c>
      <c r="Q5254">
        <v>37.210070000000002</v>
      </c>
      <c r="S5254" s="42">
        <f t="shared" ca="1" si="87"/>
        <v>51274</v>
      </c>
      <c r="T5254" s="43">
        <f ca="1">_xll.BInterpol('Base CDI'!$H$4:$H$28,'Base CDI'!$J$4:$J$29,S5254,"Cubic","Extrapolate=Linear","MultiX=Average","Skip=True","Sort=True")</f>
        <v>13.515370725034201</v>
      </c>
      <c r="U5254" s="43">
        <f ca="1">_xll.BInterpol('Base CDI'!$H$4:$H$28,'Base CDI'!$I$4:$I$29,S5254,"Cubic","Extrapolate=Linear","MultiX=Average","Skip=True","Sort=True")</f>
        <v>13.538426812585497</v>
      </c>
    </row>
    <row r="5255" spans="16:21" x14ac:dyDescent="0.25">
      <c r="P5255" s="10">
        <v>42152</v>
      </c>
      <c r="Q5255">
        <v>37.228290000000001</v>
      </c>
      <c r="S5255" s="42">
        <f t="shared" ca="1" si="87"/>
        <v>51275</v>
      </c>
      <c r="T5255" s="43">
        <f ca="1">_xll.BInterpol('Base CDI'!$H$4:$H$28,'Base CDI'!$J$4:$J$29,S5255,"Cubic","Extrapolate=Linear","MultiX=Average","Skip=True","Sort=True")</f>
        <v>13.515373461012313</v>
      </c>
      <c r="U5255" s="43">
        <f ca="1">_xll.BInterpol('Base CDI'!$H$4:$H$28,'Base CDI'!$I$4:$I$29,S5255,"Cubic","Extrapolate=Linear","MultiX=Average","Skip=True","Sort=True")</f>
        <v>13.538433652530777</v>
      </c>
    </row>
    <row r="5256" spans="16:21" x14ac:dyDescent="0.25">
      <c r="P5256" s="10">
        <v>42153</v>
      </c>
      <c r="Q5256">
        <v>37.246519999999997</v>
      </c>
      <c r="S5256" s="42">
        <f t="shared" ca="1" si="87"/>
        <v>51276</v>
      </c>
      <c r="T5256" s="43">
        <f ca="1">_xll.BInterpol('Base CDI'!$H$4:$H$28,'Base CDI'!$J$4:$J$29,S5256,"Cubic","Extrapolate=Linear","MultiX=Average","Skip=True","Sort=True")</f>
        <v>13.515376196990426</v>
      </c>
      <c r="U5256" s="43">
        <f ca="1">_xll.BInterpol('Base CDI'!$H$4:$H$28,'Base CDI'!$I$4:$I$29,S5256,"Cubic","Extrapolate=Linear","MultiX=Average","Skip=True","Sort=True")</f>
        <v>13.538440492476058</v>
      </c>
    </row>
    <row r="5257" spans="16:21" x14ac:dyDescent="0.25">
      <c r="P5257" s="10">
        <v>42156</v>
      </c>
      <c r="Q5257">
        <v>37.264760000000003</v>
      </c>
      <c r="S5257" s="42">
        <f t="shared" ca="1" si="87"/>
        <v>51277</v>
      </c>
      <c r="T5257" s="43">
        <f ca="1">_xll.BInterpol('Base CDI'!$H$4:$H$28,'Base CDI'!$J$4:$J$29,S5257,"Cubic","Extrapolate=Linear","MultiX=Average","Skip=True","Sort=True")</f>
        <v>13.515378932968538</v>
      </c>
      <c r="U5257" s="43">
        <f ca="1">_xll.BInterpol('Base CDI'!$H$4:$H$28,'Base CDI'!$I$4:$I$29,S5257,"Cubic","Extrapolate=Linear","MultiX=Average","Skip=True","Sort=True")</f>
        <v>13.538447332421338</v>
      </c>
    </row>
    <row r="5258" spans="16:21" x14ac:dyDescent="0.25">
      <c r="P5258" s="10">
        <v>42157</v>
      </c>
      <c r="Q5258">
        <v>37.283000000000001</v>
      </c>
      <c r="S5258" s="42">
        <f t="shared" ca="1" si="87"/>
        <v>51278</v>
      </c>
      <c r="T5258" s="43">
        <f ca="1">_xll.BInterpol('Base CDI'!$H$4:$H$28,'Base CDI'!$J$4:$J$29,S5258,"Cubic","Extrapolate=Linear","MultiX=Average","Skip=True","Sort=True")</f>
        <v>13.515381668946651</v>
      </c>
      <c r="U5258" s="43">
        <f ca="1">_xll.BInterpol('Base CDI'!$H$4:$H$28,'Base CDI'!$I$4:$I$29,S5258,"Cubic","Extrapolate=Linear","MultiX=Average","Skip=True","Sort=True")</f>
        <v>13.538454172366619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8">S5258+1</f>
        <v>51279</v>
      </c>
      <c r="T5259" s="43">
        <f ca="1">_xll.BInterpol('Base CDI'!$H$4:$H$28,'Base CDI'!$J$4:$J$29,S5259,"Cubic","Extrapolate=Linear","MultiX=Average","Skip=True","Sort=True")</f>
        <v>13.515384404924761</v>
      </c>
      <c r="U5259" s="43">
        <f ca="1">_xll.BInterpol('Base CDI'!$H$4:$H$28,'Base CDI'!$I$4:$I$29,S5259,"Cubic","Extrapolate=Linear","MultiX=Average","Skip=True","Sort=True")</f>
        <v>13.538461012311899</v>
      </c>
    </row>
    <row r="5260" spans="16:21" x14ac:dyDescent="0.25">
      <c r="P5260" s="10">
        <v>42160</v>
      </c>
      <c r="Q5260">
        <v>37.31953</v>
      </c>
      <c r="S5260" s="42">
        <f t="shared" ca="1" si="88"/>
        <v>51280</v>
      </c>
      <c r="T5260" s="43">
        <f ca="1">_xll.BInterpol('Base CDI'!$H$4:$H$28,'Base CDI'!$J$4:$J$29,S5260,"Cubic","Extrapolate=Linear","MultiX=Average","Skip=True","Sort=True")</f>
        <v>13.515387140902874</v>
      </c>
      <c r="U5260" s="43">
        <f ca="1">_xll.BInterpol('Base CDI'!$H$4:$H$28,'Base CDI'!$I$4:$I$29,S5260,"Cubic","Extrapolate=Linear","MultiX=Average","Skip=True","Sort=True")</f>
        <v>13.538467852257179</v>
      </c>
    </row>
    <row r="5261" spans="16:21" x14ac:dyDescent="0.25">
      <c r="P5261" s="10">
        <v>42163</v>
      </c>
      <c r="Q5261">
        <v>37.338470000000001</v>
      </c>
      <c r="S5261" s="42">
        <f t="shared" ca="1" si="88"/>
        <v>51281</v>
      </c>
      <c r="T5261" s="43">
        <f ca="1">_xll.BInterpol('Base CDI'!$H$4:$H$28,'Base CDI'!$J$4:$J$29,S5261,"Cubic","Extrapolate=Linear","MultiX=Average","Skip=True","Sort=True")</f>
        <v>13.515389876880986</v>
      </c>
      <c r="U5261" s="43">
        <f ca="1">_xll.BInterpol('Base CDI'!$H$4:$H$28,'Base CDI'!$I$4:$I$29,S5261,"Cubic","Extrapolate=Linear","MultiX=Average","Skip=True","Sort=True")</f>
        <v>13.53847469220246</v>
      </c>
    </row>
    <row r="5262" spans="16:21" x14ac:dyDescent="0.25">
      <c r="P5262" s="10">
        <v>42164</v>
      </c>
      <c r="Q5262">
        <v>37.357419999999998</v>
      </c>
      <c r="S5262" s="42">
        <f t="shared" ca="1" si="88"/>
        <v>51282</v>
      </c>
      <c r="T5262" s="43">
        <f ca="1">_xll.BInterpol('Base CDI'!$H$4:$H$28,'Base CDI'!$J$4:$J$29,S5262,"Cubic","Extrapolate=Linear","MultiX=Average","Skip=True","Sort=True")</f>
        <v>13.515392612859099</v>
      </c>
      <c r="U5262" s="43">
        <f ca="1">_xll.BInterpol('Base CDI'!$H$4:$H$28,'Base CDI'!$I$4:$I$29,S5262,"Cubic","Extrapolate=Linear","MultiX=Average","Skip=True","Sort=True")</f>
        <v>13.53848153214774</v>
      </c>
    </row>
    <row r="5263" spans="16:21" x14ac:dyDescent="0.25">
      <c r="P5263" s="10">
        <v>42165</v>
      </c>
      <c r="Q5263">
        <v>37.376379999999997</v>
      </c>
      <c r="S5263" s="42">
        <f t="shared" ca="1" si="88"/>
        <v>51283</v>
      </c>
      <c r="T5263" s="43">
        <f ca="1">_xll.BInterpol('Base CDI'!$H$4:$H$28,'Base CDI'!$J$4:$J$29,S5263,"Cubic","Extrapolate=Linear","MultiX=Average","Skip=True","Sort=True")</f>
        <v>13.515395348837211</v>
      </c>
      <c r="U5263" s="43">
        <f ca="1">_xll.BInterpol('Base CDI'!$H$4:$H$28,'Base CDI'!$I$4:$I$29,S5263,"Cubic","Extrapolate=Linear","MultiX=Average","Skip=True","Sort=True")</f>
        <v>13.53848837209302</v>
      </c>
    </row>
    <row r="5264" spans="16:21" x14ac:dyDescent="0.25">
      <c r="P5264" s="10">
        <v>42166</v>
      </c>
      <c r="Q5264">
        <v>37.395350000000001</v>
      </c>
      <c r="S5264" s="42">
        <f t="shared" ca="1" si="88"/>
        <v>51284</v>
      </c>
      <c r="T5264" s="43">
        <f ca="1">_xll.BInterpol('Base CDI'!$H$4:$H$28,'Base CDI'!$J$4:$J$29,S5264,"Cubic","Extrapolate=Linear","MultiX=Average","Skip=True","Sort=True")</f>
        <v>13.515398084815324</v>
      </c>
      <c r="U5264" s="43">
        <f ca="1">_xll.BInterpol('Base CDI'!$H$4:$H$28,'Base CDI'!$I$4:$I$29,S5264,"Cubic","Extrapolate=Linear","MultiX=Average","Skip=True","Sort=True")</f>
        <v>13.538495212038301</v>
      </c>
    </row>
    <row r="5265" spans="16:21" x14ac:dyDescent="0.25">
      <c r="P5265" s="10">
        <v>42167</v>
      </c>
      <c r="Q5265">
        <v>37.41433</v>
      </c>
      <c r="S5265" s="42">
        <f t="shared" ca="1" si="88"/>
        <v>51285</v>
      </c>
      <c r="T5265" s="43">
        <f ca="1">_xll.BInterpol('Base CDI'!$H$4:$H$28,'Base CDI'!$J$4:$J$29,S5265,"Cubic","Extrapolate=Linear","MultiX=Average","Skip=True","Sort=True")</f>
        <v>13.515400820793435</v>
      </c>
      <c r="U5265" s="43">
        <f ca="1">_xll.BInterpol('Base CDI'!$H$4:$H$28,'Base CDI'!$I$4:$I$29,S5265,"Cubic","Extrapolate=Linear","MultiX=Average","Skip=True","Sort=True")</f>
        <v>13.538502051983581</v>
      </c>
    </row>
    <row r="5266" spans="16:21" x14ac:dyDescent="0.25">
      <c r="P5266" s="10">
        <v>42170</v>
      </c>
      <c r="Q5266">
        <v>37.433320000000002</v>
      </c>
      <c r="S5266" s="42">
        <f t="shared" ca="1" si="88"/>
        <v>51286</v>
      </c>
      <c r="T5266" s="43">
        <f ca="1">_xll.BInterpol('Base CDI'!$H$4:$H$28,'Base CDI'!$J$4:$J$29,S5266,"Cubic","Extrapolate=Linear","MultiX=Average","Skip=True","Sort=True")</f>
        <v>13.515403556771547</v>
      </c>
      <c r="U5266" s="43">
        <f ca="1">_xll.BInterpol('Base CDI'!$H$4:$H$28,'Base CDI'!$I$4:$I$29,S5266,"Cubic","Extrapolate=Linear","MultiX=Average","Skip=True","Sort=True")</f>
        <v>13.538508891928862</v>
      </c>
    </row>
    <row r="5267" spans="16:21" x14ac:dyDescent="0.25">
      <c r="P5267" s="10">
        <v>42171</v>
      </c>
      <c r="Q5267">
        <v>37.45232</v>
      </c>
      <c r="S5267" s="42">
        <f t="shared" ca="1" si="88"/>
        <v>51287</v>
      </c>
      <c r="T5267" s="43">
        <f ca="1">_xll.BInterpol('Base CDI'!$H$4:$H$28,'Base CDI'!$J$4:$J$29,S5267,"Cubic","Extrapolate=Linear","MultiX=Average","Skip=True","Sort=True")</f>
        <v>13.51540629274966</v>
      </c>
      <c r="U5267" s="43">
        <f ca="1">_xll.BInterpol('Base CDI'!$H$4:$H$28,'Base CDI'!$I$4:$I$29,S5267,"Cubic","Extrapolate=Linear","MultiX=Average","Skip=True","Sort=True")</f>
        <v>13.538515731874142</v>
      </c>
    </row>
    <row r="5268" spans="16:21" x14ac:dyDescent="0.25">
      <c r="P5268" s="10">
        <v>42172</v>
      </c>
      <c r="Q5268">
        <v>37.471319999999999</v>
      </c>
      <c r="S5268" s="42">
        <f t="shared" ca="1" si="88"/>
        <v>51288</v>
      </c>
      <c r="T5268" s="43">
        <f ca="1">_xll.BInterpol('Base CDI'!$H$4:$H$28,'Base CDI'!$J$4:$J$29,S5268,"Cubic","Extrapolate=Linear","MultiX=Average","Skip=True","Sort=True")</f>
        <v>13.515409028727772</v>
      </c>
      <c r="U5268" s="43">
        <f ca="1">_xll.BInterpol('Base CDI'!$H$4:$H$28,'Base CDI'!$I$4:$I$29,S5268,"Cubic","Extrapolate=Linear","MultiX=Average","Skip=True","Sort=True")</f>
        <v>13.538522571819422</v>
      </c>
    </row>
    <row r="5269" spans="16:21" x14ac:dyDescent="0.25">
      <c r="P5269" s="10">
        <v>42173</v>
      </c>
      <c r="Q5269">
        <v>37.490340000000003</v>
      </c>
      <c r="S5269" s="42">
        <f t="shared" ca="1" si="88"/>
        <v>51289</v>
      </c>
      <c r="T5269" s="43">
        <f ca="1">_xll.BInterpol('Base CDI'!$H$4:$H$28,'Base CDI'!$J$4:$J$29,S5269,"Cubic","Extrapolate=Linear","MultiX=Average","Skip=True","Sort=True")</f>
        <v>13.515411764705885</v>
      </c>
      <c r="U5269" s="43">
        <f ca="1">_xll.BInterpol('Base CDI'!$H$4:$H$28,'Base CDI'!$I$4:$I$29,S5269,"Cubic","Extrapolate=Linear","MultiX=Average","Skip=True","Sort=True")</f>
        <v>13.538529411764703</v>
      </c>
    </row>
    <row r="5270" spans="16:21" x14ac:dyDescent="0.25">
      <c r="P5270" s="10">
        <v>42174</v>
      </c>
      <c r="Q5270">
        <v>37.509369999999997</v>
      </c>
      <c r="S5270" s="42">
        <f t="shared" ca="1" si="88"/>
        <v>51290</v>
      </c>
      <c r="T5270" s="43">
        <f ca="1">_xll.BInterpol('Base CDI'!$H$4:$H$28,'Base CDI'!$J$4:$J$29,S5270,"Cubic","Extrapolate=Linear","MultiX=Average","Skip=True","Sort=True")</f>
        <v>13.515414500683995</v>
      </c>
      <c r="U5270" s="43">
        <f ca="1">_xll.BInterpol('Base CDI'!$H$4:$H$28,'Base CDI'!$I$4:$I$29,S5270,"Cubic","Extrapolate=Linear","MultiX=Average","Skip=True","Sort=True")</f>
        <v>13.538536251709983</v>
      </c>
    </row>
    <row r="5271" spans="16:21" x14ac:dyDescent="0.25">
      <c r="P5271" s="10">
        <v>42177</v>
      </c>
      <c r="Q5271">
        <v>37.528399999999998</v>
      </c>
      <c r="S5271" s="42">
        <f t="shared" ca="1" si="88"/>
        <v>51291</v>
      </c>
      <c r="T5271" s="43">
        <f ca="1">_xll.BInterpol('Base CDI'!$H$4:$H$28,'Base CDI'!$J$4:$J$29,S5271,"Cubic","Extrapolate=Linear","MultiX=Average","Skip=True","Sort=True")</f>
        <v>13.515417236662108</v>
      </c>
      <c r="U5271" s="43">
        <f ca="1">_xll.BInterpol('Base CDI'!$H$4:$H$28,'Base CDI'!$I$4:$I$29,S5271,"Cubic","Extrapolate=Linear","MultiX=Average","Skip=True","Sort=True")</f>
        <v>13.538543091655264</v>
      </c>
    </row>
    <row r="5272" spans="16:21" x14ac:dyDescent="0.25">
      <c r="P5272" s="10">
        <v>42178</v>
      </c>
      <c r="Q5272">
        <v>37.547449999999998</v>
      </c>
      <c r="S5272" s="42">
        <f t="shared" ca="1" si="88"/>
        <v>51292</v>
      </c>
      <c r="T5272" s="43">
        <f ca="1">_xll.BInterpol('Base CDI'!$H$4:$H$28,'Base CDI'!$J$4:$J$29,S5272,"Cubic","Extrapolate=Linear","MultiX=Average","Skip=True","Sort=True")</f>
        <v>13.51541997264022</v>
      </c>
      <c r="U5272" s="43">
        <f ca="1">_xll.BInterpol('Base CDI'!$H$4:$H$28,'Base CDI'!$I$4:$I$29,S5272,"Cubic","Extrapolate=Linear","MultiX=Average","Skip=True","Sort=True")</f>
        <v>13.538549931600544</v>
      </c>
    </row>
    <row r="5273" spans="16:21" x14ac:dyDescent="0.25">
      <c r="P5273" s="10">
        <v>42179</v>
      </c>
      <c r="Q5273">
        <v>37.566510000000001</v>
      </c>
      <c r="S5273" s="42">
        <f t="shared" ca="1" si="88"/>
        <v>51293</v>
      </c>
      <c r="T5273" s="43">
        <f ca="1">_xll.BInterpol('Base CDI'!$H$4:$H$28,'Base CDI'!$J$4:$J$29,S5273,"Cubic","Extrapolate=Linear","MultiX=Average","Skip=True","Sort=True")</f>
        <v>13.515422708618333</v>
      </c>
      <c r="U5273" s="43">
        <f ca="1">_xll.BInterpol('Base CDI'!$H$4:$H$28,'Base CDI'!$I$4:$I$29,S5273,"Cubic","Extrapolate=Linear","MultiX=Average","Skip=True","Sort=True")</f>
        <v>13.538556771545826</v>
      </c>
    </row>
    <row r="5274" spans="16:21" x14ac:dyDescent="0.25">
      <c r="P5274" s="10">
        <v>42180</v>
      </c>
      <c r="Q5274">
        <v>37.58558</v>
      </c>
      <c r="S5274" s="42">
        <f t="shared" ca="1" si="88"/>
        <v>51294</v>
      </c>
      <c r="T5274" s="43">
        <f ca="1">_xll.BInterpol('Base CDI'!$H$4:$H$28,'Base CDI'!$J$4:$J$29,S5274,"Cubic","Extrapolate=Linear","MultiX=Average","Skip=True","Sort=True")</f>
        <v>13.515425444596445</v>
      </c>
      <c r="U5274" s="43">
        <f ca="1">_xll.BInterpol('Base CDI'!$H$4:$H$28,'Base CDI'!$I$4:$I$29,S5274,"Cubic","Extrapolate=Linear","MultiX=Average","Skip=True","Sort=True")</f>
        <v>13.538563611491107</v>
      </c>
    </row>
    <row r="5275" spans="16:21" x14ac:dyDescent="0.25">
      <c r="P5275" s="10">
        <v>42181</v>
      </c>
      <c r="Q5275">
        <v>37.604649999999999</v>
      </c>
      <c r="S5275" s="42">
        <f t="shared" ca="1" si="88"/>
        <v>51295</v>
      </c>
      <c r="T5275" s="43">
        <f ca="1">_xll.BInterpol('Base CDI'!$H$4:$H$28,'Base CDI'!$J$4:$J$29,S5275,"Cubic","Extrapolate=Linear","MultiX=Average","Skip=True","Sort=True")</f>
        <v>13.515428180574556</v>
      </c>
      <c r="U5275" s="43">
        <f ca="1">_xll.BInterpol('Base CDI'!$H$4:$H$28,'Base CDI'!$I$4:$I$29,S5275,"Cubic","Extrapolate=Linear","MultiX=Average","Skip=True","Sort=True")</f>
        <v>13.538570451436387</v>
      </c>
    </row>
    <row r="5276" spans="16:21" x14ac:dyDescent="0.25">
      <c r="P5276" s="10">
        <v>42184</v>
      </c>
      <c r="Q5276">
        <v>37.623739999999998</v>
      </c>
      <c r="S5276" s="42">
        <f t="shared" ca="1" si="88"/>
        <v>51296</v>
      </c>
      <c r="T5276" s="43">
        <f ca="1">_xll.BInterpol('Base CDI'!$H$4:$H$28,'Base CDI'!$J$4:$J$29,S5276,"Cubic","Extrapolate=Linear","MultiX=Average","Skip=True","Sort=True")</f>
        <v>13.515430916552669</v>
      </c>
      <c r="U5276" s="43">
        <f ca="1">_xll.BInterpol('Base CDI'!$H$4:$H$28,'Base CDI'!$I$4:$I$29,S5276,"Cubic","Extrapolate=Linear","MultiX=Average","Skip=True","Sort=True")</f>
        <v>13.538577291381667</v>
      </c>
    </row>
    <row r="5277" spans="16:21" x14ac:dyDescent="0.25">
      <c r="P5277" s="10">
        <v>42185</v>
      </c>
      <c r="Q5277">
        <v>37.642829999999996</v>
      </c>
      <c r="S5277" s="42">
        <f t="shared" ca="1" si="88"/>
        <v>51297</v>
      </c>
      <c r="T5277" s="43">
        <f ca="1">_xll.BInterpol('Base CDI'!$H$4:$H$28,'Base CDI'!$J$4:$J$29,S5277,"Cubic","Extrapolate=Linear","MultiX=Average","Skip=True","Sort=True")</f>
        <v>13.515433652530781</v>
      </c>
      <c r="U5277" s="43">
        <f ca="1">_xll.BInterpol('Base CDI'!$H$4:$H$28,'Base CDI'!$I$4:$I$29,S5277,"Cubic","Extrapolate=Linear","MultiX=Average","Skip=True","Sort=True")</f>
        <v>13.538584131326948</v>
      </c>
    </row>
    <row r="5278" spans="16:21" x14ac:dyDescent="0.25">
      <c r="P5278" s="10">
        <v>42186</v>
      </c>
      <c r="Q5278">
        <v>37.661940000000001</v>
      </c>
      <c r="S5278" s="42">
        <f t="shared" ca="1" si="88"/>
        <v>51298</v>
      </c>
      <c r="T5278" s="43">
        <f ca="1">_xll.BInterpol('Base CDI'!$H$4:$H$28,'Base CDI'!$J$4:$J$29,S5278,"Cubic","Extrapolate=Linear","MultiX=Average","Skip=True","Sort=True")</f>
        <v>13.515436388508894</v>
      </c>
      <c r="U5278" s="43">
        <f ca="1">_xll.BInterpol('Base CDI'!$H$4:$H$28,'Base CDI'!$I$4:$I$29,S5278,"Cubic","Extrapolate=Linear","MultiX=Average","Skip=True","Sort=True")</f>
        <v>13.538590971272228</v>
      </c>
    </row>
    <row r="5279" spans="16:21" x14ac:dyDescent="0.25">
      <c r="P5279" s="10">
        <v>42187</v>
      </c>
      <c r="Q5279">
        <v>37.681049999999999</v>
      </c>
      <c r="S5279" s="42">
        <f t="shared" ca="1" si="88"/>
        <v>51299</v>
      </c>
      <c r="T5279" s="43">
        <f ca="1">_xll.BInterpol('Base CDI'!$H$4:$H$28,'Base CDI'!$J$4:$J$29,S5279,"Cubic","Extrapolate=Linear","MultiX=Average","Skip=True","Sort=True")</f>
        <v>13.515439124487006</v>
      </c>
      <c r="U5279" s="43">
        <f ca="1">_xll.BInterpol('Base CDI'!$H$4:$H$28,'Base CDI'!$I$4:$I$29,S5279,"Cubic","Extrapolate=Linear","MultiX=Average","Skip=True","Sort=True")</f>
        <v>13.538597811217508</v>
      </c>
    </row>
    <row r="5280" spans="16:21" x14ac:dyDescent="0.25">
      <c r="P5280" s="10">
        <v>42188</v>
      </c>
      <c r="Q5280">
        <v>37.700180000000003</v>
      </c>
      <c r="S5280" s="42">
        <f t="shared" ca="1" si="88"/>
        <v>51300</v>
      </c>
      <c r="T5280" s="43">
        <f ca="1">_xll.BInterpol('Base CDI'!$H$4:$H$28,'Base CDI'!$J$4:$J$29,S5280,"Cubic","Extrapolate=Linear","MultiX=Average","Skip=True","Sort=True")</f>
        <v>13.515441860465119</v>
      </c>
      <c r="U5280" s="43">
        <f ca="1">_xll.BInterpol('Base CDI'!$H$4:$H$28,'Base CDI'!$I$4:$I$29,S5280,"Cubic","Extrapolate=Linear","MultiX=Average","Skip=True","Sort=True")</f>
        <v>13.538604651162789</v>
      </c>
    </row>
    <row r="5281" spans="16:21" x14ac:dyDescent="0.25">
      <c r="P5281" s="10">
        <v>42191</v>
      </c>
      <c r="Q5281">
        <v>37.71931</v>
      </c>
      <c r="S5281" s="42">
        <f t="shared" ca="1" si="88"/>
        <v>51301</v>
      </c>
      <c r="T5281" s="43">
        <f ca="1">_xll.BInterpol('Base CDI'!$H$4:$H$28,'Base CDI'!$J$4:$J$29,S5281,"Cubic","Extrapolate=Linear","MultiX=Average","Skip=True","Sort=True")</f>
        <v>13.515444596443229</v>
      </c>
      <c r="U5281" s="43">
        <f ca="1">_xll.BInterpol('Base CDI'!$H$4:$H$28,'Base CDI'!$I$4:$I$29,S5281,"Cubic","Extrapolate=Linear","MultiX=Average","Skip=True","Sort=True")</f>
        <v>13.538611491108069</v>
      </c>
    </row>
    <row r="5282" spans="16:21" x14ac:dyDescent="0.25">
      <c r="P5282" s="10">
        <v>42192</v>
      </c>
      <c r="Q5282">
        <v>37.73845</v>
      </c>
      <c r="S5282" s="42">
        <f t="shared" ca="1" si="88"/>
        <v>51302</v>
      </c>
      <c r="T5282" s="43">
        <f ca="1">_xll.BInterpol('Base CDI'!$H$4:$H$28,'Base CDI'!$J$4:$J$29,S5282,"Cubic","Extrapolate=Linear","MultiX=Average","Skip=True","Sort=True")</f>
        <v>13.515447332421342</v>
      </c>
      <c r="U5282" s="43">
        <f ca="1">_xll.BInterpol('Base CDI'!$H$4:$H$28,'Base CDI'!$I$4:$I$29,S5282,"Cubic","Extrapolate=Linear","MultiX=Average","Skip=True","Sort=True")</f>
        <v>13.53861833105335</v>
      </c>
    </row>
    <row r="5283" spans="16:21" x14ac:dyDescent="0.25">
      <c r="P5283" s="10">
        <v>42193</v>
      </c>
      <c r="Q5283">
        <v>37.75761</v>
      </c>
      <c r="S5283" s="42">
        <f t="shared" ca="1" si="88"/>
        <v>51303</v>
      </c>
      <c r="T5283" s="43">
        <f ca="1">_xll.BInterpol('Base CDI'!$H$4:$H$28,'Base CDI'!$J$4:$J$29,S5283,"Cubic","Extrapolate=Linear","MultiX=Average","Skip=True","Sort=True")</f>
        <v>13.515450068399455</v>
      </c>
      <c r="U5283" s="43">
        <f ca="1">_xll.BInterpol('Base CDI'!$H$4:$H$28,'Base CDI'!$I$4:$I$29,S5283,"Cubic","Extrapolate=Linear","MultiX=Average","Skip=True","Sort=True")</f>
        <v>13.53862517099863</v>
      </c>
    </row>
    <row r="5284" spans="16:21" x14ac:dyDescent="0.25">
      <c r="P5284" s="10">
        <v>42194</v>
      </c>
      <c r="Q5284">
        <v>37.776769999999999</v>
      </c>
      <c r="S5284" s="42">
        <f t="shared" ca="1" si="88"/>
        <v>51304</v>
      </c>
      <c r="T5284" s="43">
        <f ca="1">_xll.BInterpol('Base CDI'!$H$4:$H$28,'Base CDI'!$J$4:$J$29,S5284,"Cubic","Extrapolate=Linear","MultiX=Average","Skip=True","Sort=True")</f>
        <v>13.515452804377567</v>
      </c>
      <c r="U5284" s="43">
        <f ca="1">_xll.BInterpol('Base CDI'!$H$4:$H$28,'Base CDI'!$I$4:$I$29,S5284,"Cubic","Extrapolate=Linear","MultiX=Average","Skip=True","Sort=True")</f>
        <v>13.53863201094391</v>
      </c>
    </row>
    <row r="5285" spans="16:21" x14ac:dyDescent="0.25">
      <c r="P5285" s="10">
        <v>42195</v>
      </c>
      <c r="Q5285">
        <v>37.795940000000002</v>
      </c>
      <c r="S5285" s="42">
        <f t="shared" ca="1" si="88"/>
        <v>51305</v>
      </c>
      <c r="T5285" s="43">
        <f ca="1">_xll.BInterpol('Base CDI'!$H$4:$H$28,'Base CDI'!$J$4:$J$29,S5285,"Cubic","Extrapolate=Linear","MultiX=Average","Skip=True","Sort=True")</f>
        <v>13.51545554035568</v>
      </c>
      <c r="U5285" s="43">
        <f ca="1">_xll.BInterpol('Base CDI'!$H$4:$H$28,'Base CDI'!$I$4:$I$29,S5285,"Cubic","Extrapolate=Linear","MultiX=Average","Skip=True","Sort=True")</f>
        <v>13.538638850889191</v>
      </c>
    </row>
    <row r="5286" spans="16:21" x14ac:dyDescent="0.25">
      <c r="P5286" s="10">
        <v>42198</v>
      </c>
      <c r="Q5286">
        <v>37.81512</v>
      </c>
      <c r="S5286" s="42">
        <f t="shared" ca="1" si="88"/>
        <v>51306</v>
      </c>
      <c r="T5286" s="43">
        <f ca="1">_xll.BInterpol('Base CDI'!$H$4:$H$28,'Base CDI'!$J$4:$J$29,S5286,"Cubic","Extrapolate=Linear","MultiX=Average","Skip=True","Sort=True")</f>
        <v>13.51545827633379</v>
      </c>
      <c r="U5286" s="43">
        <f ca="1">_xll.BInterpol('Base CDI'!$H$4:$H$28,'Base CDI'!$I$4:$I$29,S5286,"Cubic","Extrapolate=Linear","MultiX=Average","Skip=True","Sort=True")</f>
        <v>13.538645690834471</v>
      </c>
    </row>
    <row r="5287" spans="16:21" x14ac:dyDescent="0.25">
      <c r="P5287" s="10">
        <v>42199</v>
      </c>
      <c r="Q5287">
        <v>37.834319999999998</v>
      </c>
      <c r="S5287" s="42">
        <f t="shared" ca="1" si="88"/>
        <v>51307</v>
      </c>
      <c r="T5287" s="43">
        <f ca="1">_xll.BInterpol('Base CDI'!$H$4:$H$28,'Base CDI'!$J$4:$J$29,S5287,"Cubic","Extrapolate=Linear","MultiX=Average","Skip=True","Sort=True")</f>
        <v>13.515461012311903</v>
      </c>
      <c r="U5287" s="43">
        <f ca="1">_xll.BInterpol('Base CDI'!$H$4:$H$28,'Base CDI'!$I$4:$I$29,S5287,"Cubic","Extrapolate=Linear","MultiX=Average","Skip=True","Sort=True")</f>
        <v>13.538652530779752</v>
      </c>
    </row>
    <row r="5288" spans="16:21" x14ac:dyDescent="0.25">
      <c r="P5288" s="10">
        <v>42200</v>
      </c>
      <c r="Q5288">
        <v>37.853520000000003</v>
      </c>
      <c r="S5288" s="42">
        <f t="shared" ca="1" si="88"/>
        <v>51308</v>
      </c>
      <c r="T5288" s="43">
        <f ca="1">_xll.BInterpol('Base CDI'!$H$4:$H$28,'Base CDI'!$J$4:$J$29,S5288,"Cubic","Extrapolate=Linear","MultiX=Average","Skip=True","Sort=True")</f>
        <v>13.515463748290015</v>
      </c>
      <c r="U5288" s="43">
        <f ca="1">_xll.BInterpol('Base CDI'!$H$4:$H$28,'Base CDI'!$I$4:$I$29,S5288,"Cubic","Extrapolate=Linear","MultiX=Average","Skip=True","Sort=True")</f>
        <v>13.538659370725032</v>
      </c>
    </row>
    <row r="5289" spans="16:21" x14ac:dyDescent="0.25">
      <c r="P5289" s="10">
        <v>42201</v>
      </c>
      <c r="Q5289">
        <v>37.872729999999997</v>
      </c>
      <c r="S5289" s="42">
        <f t="shared" ca="1" si="88"/>
        <v>51309</v>
      </c>
      <c r="T5289" s="43">
        <f ca="1">_xll.BInterpol('Base CDI'!$H$4:$H$28,'Base CDI'!$J$4:$J$29,S5289,"Cubic","Extrapolate=Linear","MultiX=Average","Skip=True","Sort=True")</f>
        <v>13.515466484268128</v>
      </c>
      <c r="U5289" s="43">
        <f ca="1">_xll.BInterpol('Base CDI'!$H$4:$H$28,'Base CDI'!$I$4:$I$29,S5289,"Cubic","Extrapolate=Linear","MultiX=Average","Skip=True","Sort=True")</f>
        <v>13.538666210670312</v>
      </c>
    </row>
    <row r="5290" spans="16:21" x14ac:dyDescent="0.25">
      <c r="P5290" s="10">
        <v>42202</v>
      </c>
      <c r="Q5290">
        <v>37.891950000000001</v>
      </c>
      <c r="S5290" s="42">
        <f t="shared" ca="1" si="88"/>
        <v>51310</v>
      </c>
      <c r="T5290" s="43">
        <f ca="1">_xll.BInterpol('Base CDI'!$H$4:$H$28,'Base CDI'!$J$4:$J$29,S5290,"Cubic","Extrapolate=Linear","MultiX=Average","Skip=True","Sort=True")</f>
        <v>13.51546922024624</v>
      </c>
      <c r="U5290" s="43">
        <f ca="1">_xll.BInterpol('Base CDI'!$H$4:$H$28,'Base CDI'!$I$4:$I$29,S5290,"Cubic","Extrapolate=Linear","MultiX=Average","Skip=True","Sort=True")</f>
        <v>13.538673050615593</v>
      </c>
    </row>
    <row r="5291" spans="16:21" x14ac:dyDescent="0.25">
      <c r="P5291" s="10">
        <v>42205</v>
      </c>
      <c r="Q5291">
        <v>37.911180000000002</v>
      </c>
      <c r="S5291" s="42">
        <f t="shared" ca="1" si="88"/>
        <v>51311</v>
      </c>
      <c r="T5291" s="43">
        <f ca="1">_xll.BInterpol('Base CDI'!$H$4:$H$28,'Base CDI'!$J$4:$J$29,S5291,"Cubic","Extrapolate=Linear","MultiX=Average","Skip=True","Sort=True")</f>
        <v>13.515471956224351</v>
      </c>
      <c r="U5291" s="43">
        <f ca="1">_xll.BInterpol('Base CDI'!$H$4:$H$28,'Base CDI'!$I$4:$I$29,S5291,"Cubic","Extrapolate=Linear","MultiX=Average","Skip=True","Sort=True")</f>
        <v>13.538679890560873</v>
      </c>
    </row>
    <row r="5292" spans="16:21" x14ac:dyDescent="0.25">
      <c r="P5292" s="10">
        <v>42206</v>
      </c>
      <c r="Q5292">
        <v>37.930419999999998</v>
      </c>
      <c r="S5292" s="42">
        <f t="shared" ca="1" si="88"/>
        <v>51312</v>
      </c>
      <c r="T5292" s="43">
        <f ca="1">_xll.BInterpol('Base CDI'!$H$4:$H$28,'Base CDI'!$J$4:$J$29,S5292,"Cubic","Extrapolate=Linear","MultiX=Average","Skip=True","Sort=True")</f>
        <v>13.515474692202464</v>
      </c>
      <c r="U5292" s="43">
        <f ca="1">_xll.BInterpol('Base CDI'!$H$4:$H$28,'Base CDI'!$I$4:$I$29,S5292,"Cubic","Extrapolate=Linear","MultiX=Average","Skip=True","Sort=True")</f>
        <v>13.538686730506154</v>
      </c>
    </row>
    <row r="5293" spans="16:21" x14ac:dyDescent="0.25">
      <c r="P5293" s="10">
        <v>42207</v>
      </c>
      <c r="Q5293">
        <v>37.949680000000001</v>
      </c>
      <c r="S5293" s="42">
        <f t="shared" ca="1" si="88"/>
        <v>51313</v>
      </c>
      <c r="T5293" s="43">
        <f ca="1">_xll.BInterpol('Base CDI'!$H$4:$H$28,'Base CDI'!$J$4:$J$29,S5293,"Cubic","Extrapolate=Linear","MultiX=Average","Skip=True","Sort=True")</f>
        <v>13.515477428180576</v>
      </c>
      <c r="U5293" s="43">
        <f ca="1">_xll.BInterpol('Base CDI'!$H$4:$H$28,'Base CDI'!$I$4:$I$29,S5293,"Cubic","Extrapolate=Linear","MultiX=Average","Skip=True","Sort=True")</f>
        <v>13.538693570451434</v>
      </c>
    </row>
    <row r="5294" spans="16:21" x14ac:dyDescent="0.25">
      <c r="P5294" s="10">
        <v>42208</v>
      </c>
      <c r="Q5294">
        <v>37.968940000000003</v>
      </c>
      <c r="S5294" s="42">
        <f t="shared" ca="1" si="88"/>
        <v>51314</v>
      </c>
      <c r="T5294" s="43">
        <f ca="1">_xll.BInterpol('Base CDI'!$H$4:$H$28,'Base CDI'!$J$4:$J$29,S5294,"Cubic","Extrapolate=Linear","MultiX=Average","Skip=True","Sort=True")</f>
        <v>13.515480164158689</v>
      </c>
      <c r="U5294" s="43">
        <f ca="1">_xll.BInterpol('Base CDI'!$H$4:$H$28,'Base CDI'!$I$4:$I$29,S5294,"Cubic","Extrapolate=Linear","MultiX=Average","Skip=True","Sort=True")</f>
        <v>13.538700410396714</v>
      </c>
    </row>
    <row r="5295" spans="16:21" x14ac:dyDescent="0.25">
      <c r="P5295" s="10">
        <v>42209</v>
      </c>
      <c r="Q5295">
        <v>37.988199999999999</v>
      </c>
      <c r="S5295" s="42">
        <f t="shared" ca="1" si="88"/>
        <v>51315</v>
      </c>
      <c r="T5295" s="43">
        <f ca="1">_xll.BInterpol('Base CDI'!$H$4:$H$28,'Base CDI'!$J$4:$J$29,S5295,"Cubic","Extrapolate=Linear","MultiX=Average","Skip=True","Sort=True")</f>
        <v>13.515482900136801</v>
      </c>
      <c r="U5295" s="43">
        <f ca="1">_xll.BInterpol('Base CDI'!$H$4:$H$28,'Base CDI'!$I$4:$I$29,S5295,"Cubic","Extrapolate=Linear","MultiX=Average","Skip=True","Sort=True")</f>
        <v>13.538707250341995</v>
      </c>
    </row>
    <row r="5296" spans="16:21" x14ac:dyDescent="0.25">
      <c r="P5296" s="10">
        <v>42212</v>
      </c>
      <c r="Q5296">
        <v>38.007489999999997</v>
      </c>
      <c r="S5296" s="42">
        <f t="shared" ca="1" si="88"/>
        <v>51316</v>
      </c>
      <c r="T5296" s="43">
        <f ca="1">_xll.BInterpol('Base CDI'!$H$4:$H$28,'Base CDI'!$J$4:$J$29,S5296,"Cubic","Extrapolate=Linear","MultiX=Average","Skip=True","Sort=True")</f>
        <v>13.515485636114912</v>
      </c>
      <c r="U5296" s="43">
        <f ca="1">_xll.BInterpol('Base CDI'!$H$4:$H$28,'Base CDI'!$I$4:$I$29,S5296,"Cubic","Extrapolate=Linear","MultiX=Average","Skip=True","Sort=True")</f>
        <v>13.538714090287275</v>
      </c>
    </row>
    <row r="5297" spans="16:21" x14ac:dyDescent="0.25">
      <c r="P5297" s="10">
        <v>42213</v>
      </c>
      <c r="Q5297">
        <v>38.026780000000002</v>
      </c>
      <c r="S5297" s="42">
        <f t="shared" ca="1" si="88"/>
        <v>51317</v>
      </c>
      <c r="T5297" s="43">
        <f ca="1">_xll.BInterpol('Base CDI'!$H$4:$H$28,'Base CDI'!$J$4:$J$29,S5297,"Cubic","Extrapolate=Linear","MultiX=Average","Skip=True","Sort=True")</f>
        <v>13.515488372093024</v>
      </c>
      <c r="U5297" s="43">
        <f ca="1">_xll.BInterpol('Base CDI'!$H$4:$H$28,'Base CDI'!$I$4:$I$29,S5297,"Cubic","Extrapolate=Linear","MultiX=Average","Skip=True","Sort=True")</f>
        <v>13.538720930232556</v>
      </c>
    </row>
    <row r="5298" spans="16:21" x14ac:dyDescent="0.25">
      <c r="P5298" s="10">
        <v>42214</v>
      </c>
      <c r="Q5298">
        <v>38.046080000000003</v>
      </c>
      <c r="S5298" s="42">
        <f t="shared" ca="1" si="88"/>
        <v>51318</v>
      </c>
      <c r="T5298" s="43">
        <f ca="1">_xll.BInterpol('Base CDI'!$H$4:$H$28,'Base CDI'!$J$4:$J$29,S5298,"Cubic","Extrapolate=Linear","MultiX=Average","Skip=True","Sort=True")</f>
        <v>13.515491108071137</v>
      </c>
      <c r="U5298" s="43">
        <f ca="1">_xll.BInterpol('Base CDI'!$H$4:$H$28,'Base CDI'!$I$4:$I$29,S5298,"Cubic","Extrapolate=Linear","MultiX=Average","Skip=True","Sort=True")</f>
        <v>13.538727770177836</v>
      </c>
    </row>
    <row r="5299" spans="16:21" x14ac:dyDescent="0.25">
      <c r="P5299" s="10">
        <v>42215</v>
      </c>
      <c r="Q5299">
        <v>38.065379999999998</v>
      </c>
      <c r="S5299" s="42">
        <f t="shared" ca="1" si="88"/>
        <v>51319</v>
      </c>
      <c r="T5299" s="43">
        <f ca="1">_xll.BInterpol('Base CDI'!$H$4:$H$28,'Base CDI'!$J$4:$J$29,S5299,"Cubic","Extrapolate=Linear","MultiX=Average","Skip=True","Sort=True")</f>
        <v>13.515493844049249</v>
      </c>
      <c r="U5299" s="43">
        <f ca="1">_xll.BInterpol('Base CDI'!$H$4:$H$28,'Base CDI'!$I$4:$I$29,S5299,"Cubic","Extrapolate=Linear","MultiX=Average","Skip=True","Sort=True")</f>
        <v>13.538734610123116</v>
      </c>
    </row>
    <row r="5300" spans="16:21" x14ac:dyDescent="0.25">
      <c r="P5300" s="10">
        <v>42216</v>
      </c>
      <c r="Q5300">
        <v>38.085349999999998</v>
      </c>
      <c r="S5300" s="42">
        <f t="shared" ca="1" si="88"/>
        <v>51320</v>
      </c>
      <c r="T5300" s="43">
        <f ca="1">_xll.BInterpol('Base CDI'!$H$4:$H$28,'Base CDI'!$J$4:$J$29,S5300,"Cubic","Extrapolate=Linear","MultiX=Average","Skip=True","Sort=True")</f>
        <v>13.515496580027362</v>
      </c>
      <c r="U5300" s="43">
        <f ca="1">_xll.BInterpol('Base CDI'!$H$4:$H$28,'Base CDI'!$I$4:$I$29,S5300,"Cubic","Extrapolate=Linear","MultiX=Average","Skip=True","Sort=True")</f>
        <v>13.538741450068397</v>
      </c>
    </row>
    <row r="5301" spans="16:21" x14ac:dyDescent="0.25">
      <c r="P5301" s="10">
        <v>42219</v>
      </c>
      <c r="Q5301">
        <v>38.105339999999998</v>
      </c>
      <c r="S5301" s="42">
        <f t="shared" ca="1" si="88"/>
        <v>51321</v>
      </c>
      <c r="T5301" s="43">
        <f ca="1">_xll.BInterpol('Base CDI'!$H$4:$H$28,'Base CDI'!$J$4:$J$29,S5301,"Cubic","Extrapolate=Linear","MultiX=Average","Skip=True","Sort=True")</f>
        <v>13.515499316005474</v>
      </c>
      <c r="U5301" s="43">
        <f ca="1">_xll.BInterpol('Base CDI'!$H$4:$H$28,'Base CDI'!$I$4:$I$29,S5301,"Cubic","Extrapolate=Linear","MultiX=Average","Skip=True","Sort=True")</f>
        <v>13.538748290013677</v>
      </c>
    </row>
    <row r="5302" spans="16:21" x14ac:dyDescent="0.25">
      <c r="P5302" s="10">
        <v>42220</v>
      </c>
      <c r="Q5302">
        <v>38.125320000000002</v>
      </c>
      <c r="S5302" s="42">
        <f t="shared" ca="1" si="88"/>
        <v>51322</v>
      </c>
      <c r="T5302" s="43">
        <f ca="1">_xll.BInterpol('Base CDI'!$H$4:$H$28,'Base CDI'!$J$4:$J$29,S5302,"Cubic","Extrapolate=Linear","MultiX=Average","Skip=True","Sort=True")</f>
        <v>13.515502051983585</v>
      </c>
      <c r="U5302" s="43">
        <f ca="1">_xll.BInterpol('Base CDI'!$H$4:$H$28,'Base CDI'!$I$4:$I$29,S5302,"Cubic","Extrapolate=Linear","MultiX=Average","Skip=True","Sort=True")</f>
        <v>13.538755129958957</v>
      </c>
    </row>
    <row r="5303" spans="16:21" x14ac:dyDescent="0.25">
      <c r="P5303" s="10">
        <v>42221</v>
      </c>
      <c r="Q5303">
        <v>38.145319999999998</v>
      </c>
      <c r="S5303" s="42">
        <f t="shared" ca="1" si="88"/>
        <v>51323</v>
      </c>
      <c r="T5303" s="43">
        <f ca="1">_xll.BInterpol('Base CDI'!$H$4:$H$28,'Base CDI'!$J$4:$J$29,S5303,"Cubic","Extrapolate=Linear","MultiX=Average","Skip=True","Sort=True")</f>
        <v>13.515504787961698</v>
      </c>
      <c r="U5303" s="43">
        <f ca="1">_xll.BInterpol('Base CDI'!$H$4:$H$28,'Base CDI'!$I$4:$I$29,S5303,"Cubic","Extrapolate=Linear","MultiX=Average","Skip=True","Sort=True")</f>
        <v>13.538761969904238</v>
      </c>
    </row>
    <row r="5304" spans="16:21" x14ac:dyDescent="0.25">
      <c r="P5304" s="10">
        <v>42222</v>
      </c>
      <c r="Q5304">
        <v>38.16534</v>
      </c>
      <c r="S5304" s="42">
        <f t="shared" ca="1" si="88"/>
        <v>51324</v>
      </c>
      <c r="T5304" s="43">
        <f ca="1">_xll.BInterpol('Base CDI'!$H$4:$H$28,'Base CDI'!$J$4:$J$29,S5304,"Cubic","Extrapolate=Linear","MultiX=Average","Skip=True","Sort=True")</f>
        <v>13.51550752393981</v>
      </c>
      <c r="U5304" s="43">
        <f ca="1">_xll.BInterpol('Base CDI'!$H$4:$H$28,'Base CDI'!$I$4:$I$29,S5304,"Cubic","Extrapolate=Linear","MultiX=Average","Skip=True","Sort=True")</f>
        <v>13.538768809849518</v>
      </c>
    </row>
    <row r="5305" spans="16:21" x14ac:dyDescent="0.25">
      <c r="P5305" s="10">
        <v>42223</v>
      </c>
      <c r="Q5305">
        <v>38.185360000000003</v>
      </c>
      <c r="S5305" s="42">
        <f t="shared" ca="1" si="88"/>
        <v>51325</v>
      </c>
      <c r="T5305" s="43">
        <f ca="1">_xll.BInterpol('Base CDI'!$H$4:$H$28,'Base CDI'!$J$4:$J$29,S5305,"Cubic","Extrapolate=Linear","MultiX=Average","Skip=True","Sort=True")</f>
        <v>13.515510259917923</v>
      </c>
      <c r="U5305" s="43">
        <f ca="1">_xll.BInterpol('Base CDI'!$H$4:$H$28,'Base CDI'!$I$4:$I$29,S5305,"Cubic","Extrapolate=Linear","MultiX=Average","Skip=True","Sort=True")</f>
        <v>13.538775649794799</v>
      </c>
    </row>
    <row r="5306" spans="16:21" x14ac:dyDescent="0.25">
      <c r="P5306" s="10">
        <v>42226</v>
      </c>
      <c r="Q5306">
        <v>38.205390000000001</v>
      </c>
      <c r="S5306" s="42">
        <f t="shared" ca="1" si="88"/>
        <v>51326</v>
      </c>
      <c r="T5306" s="43">
        <f ca="1">_xll.BInterpol('Base CDI'!$H$4:$H$28,'Base CDI'!$J$4:$J$29,S5306,"Cubic","Extrapolate=Linear","MultiX=Average","Skip=True","Sort=True")</f>
        <v>13.515512995896035</v>
      </c>
      <c r="U5306" s="43">
        <f ca="1">_xll.BInterpol('Base CDI'!$H$4:$H$28,'Base CDI'!$I$4:$I$29,S5306,"Cubic","Extrapolate=Linear","MultiX=Average","Skip=True","Sort=True")</f>
        <v>13.538782489740079</v>
      </c>
    </row>
    <row r="5307" spans="16:21" x14ac:dyDescent="0.25">
      <c r="P5307" s="10">
        <v>42227</v>
      </c>
      <c r="Q5307">
        <v>38.225430000000003</v>
      </c>
      <c r="S5307" s="42">
        <f t="shared" ca="1" si="88"/>
        <v>51327</v>
      </c>
      <c r="T5307" s="43">
        <f ca="1">_xll.BInterpol('Base CDI'!$H$4:$H$28,'Base CDI'!$J$4:$J$29,S5307,"Cubic","Extrapolate=Linear","MultiX=Average","Skip=True","Sort=True")</f>
        <v>13.515515731874146</v>
      </c>
      <c r="U5307" s="43">
        <f ca="1">_xll.BInterpol('Base CDI'!$H$4:$H$28,'Base CDI'!$I$4:$I$29,S5307,"Cubic","Extrapolate=Linear","MultiX=Average","Skip=True","Sort=True")</f>
        <v>13.538789329685359</v>
      </c>
    </row>
    <row r="5308" spans="16:21" x14ac:dyDescent="0.25">
      <c r="P5308" s="10">
        <v>42228</v>
      </c>
      <c r="Q5308">
        <v>38.245489999999997</v>
      </c>
      <c r="S5308" s="42">
        <f t="shared" ca="1" si="88"/>
        <v>51328</v>
      </c>
      <c r="T5308" s="43">
        <f ca="1">_xll.BInterpol('Base CDI'!$H$4:$H$28,'Base CDI'!$J$4:$J$29,S5308,"Cubic","Extrapolate=Linear","MultiX=Average","Skip=True","Sort=True")</f>
        <v>13.515518467852258</v>
      </c>
      <c r="U5308" s="43">
        <f ca="1">_xll.BInterpol('Base CDI'!$H$4:$H$28,'Base CDI'!$I$4:$I$29,S5308,"Cubic","Extrapolate=Linear","MultiX=Average","Skip=True","Sort=True")</f>
        <v>13.53879616963064</v>
      </c>
    </row>
    <row r="5309" spans="16:21" x14ac:dyDescent="0.25">
      <c r="P5309" s="10">
        <v>42229</v>
      </c>
      <c r="Q5309">
        <v>38.265549999999998</v>
      </c>
      <c r="S5309" s="42">
        <f t="shared" ca="1" si="88"/>
        <v>51329</v>
      </c>
      <c r="T5309" s="43">
        <f ca="1">_xll.BInterpol('Base CDI'!$H$4:$H$28,'Base CDI'!$J$4:$J$29,S5309,"Cubic","Extrapolate=Linear","MultiX=Average","Skip=True","Sort=True")</f>
        <v>13.515521203830371</v>
      </c>
      <c r="U5309" s="43">
        <f ca="1">_xll.BInterpol('Base CDI'!$H$4:$H$28,'Base CDI'!$I$4:$I$29,S5309,"Cubic","Extrapolate=Linear","MultiX=Average","Skip=True","Sort=True")</f>
        <v>13.53880300957592</v>
      </c>
    </row>
    <row r="5310" spans="16:21" x14ac:dyDescent="0.25">
      <c r="P5310" s="10">
        <v>42230</v>
      </c>
      <c r="Q5310">
        <v>38.285629999999998</v>
      </c>
      <c r="S5310" s="42">
        <f t="shared" ca="1" si="88"/>
        <v>51330</v>
      </c>
      <c r="T5310" s="43">
        <f ca="1">_xll.BInterpol('Base CDI'!$H$4:$H$28,'Base CDI'!$J$4:$J$29,S5310,"Cubic","Extrapolate=Linear","MultiX=Average","Skip=True","Sort=True")</f>
        <v>13.515523939808483</v>
      </c>
      <c r="U5310" s="43">
        <f ca="1">_xll.BInterpol('Base CDI'!$H$4:$H$28,'Base CDI'!$I$4:$I$29,S5310,"Cubic","Extrapolate=Linear","MultiX=Average","Skip=True","Sort=True")</f>
        <v>13.538809849521201</v>
      </c>
    </row>
    <row r="5311" spans="16:21" x14ac:dyDescent="0.25">
      <c r="P5311" s="10">
        <v>42233</v>
      </c>
      <c r="Q5311">
        <v>38.305709999999998</v>
      </c>
      <c r="S5311" s="42">
        <f t="shared" ca="1" si="88"/>
        <v>51331</v>
      </c>
      <c r="T5311" s="43">
        <f ca="1">_xll.BInterpol('Base CDI'!$H$4:$H$28,'Base CDI'!$J$4:$J$29,S5311,"Cubic","Extrapolate=Linear","MultiX=Average","Skip=True","Sort=True")</f>
        <v>13.515526675786596</v>
      </c>
      <c r="U5311" s="43">
        <f ca="1">_xll.BInterpol('Base CDI'!$H$4:$H$28,'Base CDI'!$I$4:$I$29,S5311,"Cubic","Extrapolate=Linear","MultiX=Average","Skip=True","Sort=True")</f>
        <v>13.538816689466483</v>
      </c>
    </row>
    <row r="5312" spans="16:21" x14ac:dyDescent="0.25">
      <c r="P5312" s="10">
        <v>42234</v>
      </c>
      <c r="Q5312">
        <v>38.325809999999997</v>
      </c>
      <c r="S5312" s="42">
        <f t="shared" ca="1" si="88"/>
        <v>51332</v>
      </c>
      <c r="T5312" s="43">
        <f ca="1">_xll.BInterpol('Base CDI'!$H$4:$H$28,'Base CDI'!$J$4:$J$29,S5312,"Cubic","Extrapolate=Linear","MultiX=Average","Skip=True","Sort=True")</f>
        <v>13.515529411764707</v>
      </c>
      <c r="U5312" s="43">
        <f ca="1">_xll.BInterpol('Base CDI'!$H$4:$H$28,'Base CDI'!$I$4:$I$29,S5312,"Cubic","Extrapolate=Linear","MultiX=Average","Skip=True","Sort=True")</f>
        <v>13.538823529411763</v>
      </c>
    </row>
    <row r="5313" spans="16:21" x14ac:dyDescent="0.25">
      <c r="P5313" s="10">
        <v>42235</v>
      </c>
      <c r="Q5313">
        <v>38.345910000000003</v>
      </c>
      <c r="S5313" s="42">
        <f t="shared" ca="1" si="88"/>
        <v>51333</v>
      </c>
      <c r="T5313" s="43">
        <f ca="1">_xll.BInterpol('Base CDI'!$H$4:$H$28,'Base CDI'!$J$4:$J$29,S5313,"Cubic","Extrapolate=Linear","MultiX=Average","Skip=True","Sort=True")</f>
        <v>13.515532147742819</v>
      </c>
      <c r="U5313" s="43">
        <f ca="1">_xll.BInterpol('Base CDI'!$H$4:$H$28,'Base CDI'!$I$4:$I$29,S5313,"Cubic","Extrapolate=Linear","MultiX=Average","Skip=True","Sort=True")</f>
        <v>13.538830369357044</v>
      </c>
    </row>
    <row r="5314" spans="16:21" x14ac:dyDescent="0.25">
      <c r="P5314" s="10">
        <v>42236</v>
      </c>
      <c r="Q5314">
        <v>38.366030000000002</v>
      </c>
      <c r="S5314" s="42">
        <f t="shared" ca="1" si="88"/>
        <v>51334</v>
      </c>
      <c r="T5314" s="43">
        <f ca="1">_xll.BInterpol('Base CDI'!$H$4:$H$28,'Base CDI'!$J$4:$J$29,S5314,"Cubic","Extrapolate=Linear","MultiX=Average","Skip=True","Sort=True")</f>
        <v>13.515534883720932</v>
      </c>
      <c r="U5314" s="43">
        <f ca="1">_xll.BInterpol('Base CDI'!$H$4:$H$28,'Base CDI'!$I$4:$I$29,S5314,"Cubic","Extrapolate=Linear","MultiX=Average","Skip=True","Sort=True")</f>
        <v>13.538837209302324</v>
      </c>
    </row>
    <row r="5315" spans="16:21" x14ac:dyDescent="0.25">
      <c r="P5315" s="10">
        <v>42237</v>
      </c>
      <c r="Q5315">
        <v>38.386159999999997</v>
      </c>
      <c r="S5315" s="42">
        <f t="shared" ca="1" si="88"/>
        <v>51335</v>
      </c>
      <c r="T5315" s="43">
        <f ca="1">_xll.BInterpol('Base CDI'!$H$4:$H$28,'Base CDI'!$J$4:$J$29,S5315,"Cubic","Extrapolate=Linear","MultiX=Average","Skip=True","Sort=True")</f>
        <v>13.515537619699044</v>
      </c>
      <c r="U5315" s="43">
        <f ca="1">_xll.BInterpol('Base CDI'!$H$4:$H$28,'Base CDI'!$I$4:$I$29,S5315,"Cubic","Extrapolate=Linear","MultiX=Average","Skip=True","Sort=True")</f>
        <v>13.538844049247604</v>
      </c>
    </row>
    <row r="5316" spans="16:21" x14ac:dyDescent="0.25">
      <c r="P5316" s="10">
        <v>42240</v>
      </c>
      <c r="Q5316">
        <v>38.406300000000002</v>
      </c>
      <c r="S5316" s="42">
        <f t="shared" ca="1" si="88"/>
        <v>51336</v>
      </c>
      <c r="T5316" s="43">
        <f ca="1">_xll.BInterpol('Base CDI'!$H$4:$H$28,'Base CDI'!$J$4:$J$29,S5316,"Cubic","Extrapolate=Linear","MultiX=Average","Skip=True","Sort=True")</f>
        <v>13.515540355677157</v>
      </c>
      <c r="U5316" s="43">
        <f ca="1">_xll.BInterpol('Base CDI'!$H$4:$H$28,'Base CDI'!$I$4:$I$29,S5316,"Cubic","Extrapolate=Linear","MultiX=Average","Skip=True","Sort=True")</f>
        <v>13.538850889192885</v>
      </c>
    </row>
    <row r="5317" spans="16:21" x14ac:dyDescent="0.25">
      <c r="P5317" s="10">
        <v>42241</v>
      </c>
      <c r="Q5317">
        <v>38.426450000000003</v>
      </c>
      <c r="S5317" s="42">
        <f t="shared" ca="1" si="88"/>
        <v>51337</v>
      </c>
      <c r="T5317" s="43">
        <f ca="1">_xll.BInterpol('Base CDI'!$H$4:$H$28,'Base CDI'!$J$4:$J$29,S5317,"Cubic","Extrapolate=Linear","MultiX=Average","Skip=True","Sort=True")</f>
        <v>13.515543091655269</v>
      </c>
      <c r="U5317" s="43">
        <f ca="1">_xll.BInterpol('Base CDI'!$H$4:$H$28,'Base CDI'!$I$4:$I$29,S5317,"Cubic","Extrapolate=Linear","MultiX=Average","Skip=True","Sort=True")</f>
        <v>13.538857729138165</v>
      </c>
    </row>
    <row r="5318" spans="16:21" x14ac:dyDescent="0.25">
      <c r="P5318" s="10">
        <v>42242</v>
      </c>
      <c r="Q5318">
        <v>38.446599999999997</v>
      </c>
      <c r="S5318" s="42">
        <f t="shared" ca="1" si="88"/>
        <v>51338</v>
      </c>
      <c r="T5318" s="43">
        <f ca="1">_xll.BInterpol('Base CDI'!$H$4:$H$28,'Base CDI'!$J$4:$J$29,S5318,"Cubic","Extrapolate=Linear","MultiX=Average","Skip=True","Sort=True")</f>
        <v>13.51554582763338</v>
      </c>
      <c r="U5318" s="43">
        <f ca="1">_xll.BInterpol('Base CDI'!$H$4:$H$28,'Base CDI'!$I$4:$I$29,S5318,"Cubic","Extrapolate=Linear","MultiX=Average","Skip=True","Sort=True")</f>
        <v>13.538864569083445</v>
      </c>
    </row>
    <row r="5319" spans="16:21" x14ac:dyDescent="0.25">
      <c r="P5319" s="10">
        <v>42243</v>
      </c>
      <c r="Q5319">
        <v>38.466769999999997</v>
      </c>
      <c r="S5319" s="42">
        <f t="shared" ca="1" si="88"/>
        <v>51339</v>
      </c>
      <c r="T5319" s="43">
        <f ca="1">_xll.BInterpol('Base CDI'!$H$4:$H$28,'Base CDI'!$J$4:$J$29,S5319,"Cubic","Extrapolate=Linear","MultiX=Average","Skip=True","Sort=True")</f>
        <v>13.515548563611492</v>
      </c>
      <c r="U5319" s="43">
        <f ca="1">_xll.BInterpol('Base CDI'!$H$4:$H$28,'Base CDI'!$I$4:$I$29,S5319,"Cubic","Extrapolate=Linear","MultiX=Average","Skip=True","Sort=True")</f>
        <v>13.538871409028726</v>
      </c>
    </row>
    <row r="5320" spans="16:21" x14ac:dyDescent="0.25">
      <c r="P5320" s="10">
        <v>42244</v>
      </c>
      <c r="Q5320">
        <v>38.48695</v>
      </c>
      <c r="S5320" s="42">
        <f t="shared" ca="1" si="88"/>
        <v>51340</v>
      </c>
      <c r="T5320" s="43">
        <f ca="1">_xll.BInterpol('Base CDI'!$H$4:$H$28,'Base CDI'!$J$4:$J$29,S5320,"Cubic","Extrapolate=Linear","MultiX=Average","Skip=True","Sort=True")</f>
        <v>13.515551299589605</v>
      </c>
      <c r="U5320" s="43">
        <f ca="1">_xll.BInterpol('Base CDI'!$H$4:$H$28,'Base CDI'!$I$4:$I$29,S5320,"Cubic","Extrapolate=Linear","MultiX=Average","Skip=True","Sort=True")</f>
        <v>13.538878248974006</v>
      </c>
    </row>
    <row r="5321" spans="16:21" x14ac:dyDescent="0.25">
      <c r="P5321" s="10">
        <v>42247</v>
      </c>
      <c r="Q5321">
        <v>38.50714</v>
      </c>
      <c r="S5321" s="42">
        <f t="shared" ca="1" si="88"/>
        <v>51341</v>
      </c>
      <c r="T5321" s="43">
        <f ca="1">_xll.BInterpol('Base CDI'!$H$4:$H$28,'Base CDI'!$J$4:$J$29,S5321,"Cubic","Extrapolate=Linear","MultiX=Average","Skip=True","Sort=True")</f>
        <v>13.515554035567718</v>
      </c>
      <c r="U5321" s="43">
        <f ca="1">_xll.BInterpol('Base CDI'!$H$4:$H$28,'Base CDI'!$I$4:$I$29,S5321,"Cubic","Extrapolate=Linear","MultiX=Average","Skip=True","Sort=True")</f>
        <v>13.538885088919287</v>
      </c>
    </row>
    <row r="5322" spans="16:21" x14ac:dyDescent="0.25">
      <c r="P5322" s="10">
        <v>42248</v>
      </c>
      <c r="Q5322">
        <v>38.527340000000002</v>
      </c>
      <c r="S5322" s="42">
        <f t="shared" ca="1" si="88"/>
        <v>51342</v>
      </c>
      <c r="T5322" s="43">
        <f ca="1">_xll.BInterpol('Base CDI'!$H$4:$H$28,'Base CDI'!$J$4:$J$29,S5322,"Cubic","Extrapolate=Linear","MultiX=Average","Skip=True","Sort=True")</f>
        <v>13.51555677154583</v>
      </c>
      <c r="U5322" s="43">
        <f ca="1">_xll.BInterpol('Base CDI'!$H$4:$H$28,'Base CDI'!$I$4:$I$29,S5322,"Cubic","Extrapolate=Linear","MultiX=Average","Skip=True","Sort=True")</f>
        <v>13.538891928864567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9">S5322+1</f>
        <v>51343</v>
      </c>
      <c r="T5323" s="43">
        <f ca="1">_xll.BInterpol('Base CDI'!$H$4:$H$28,'Base CDI'!$J$4:$J$29,S5323,"Cubic","Extrapolate=Linear","MultiX=Average","Skip=True","Sort=True")</f>
        <v>13.515559507523941</v>
      </c>
      <c r="U5323" s="43">
        <f ca="1">_xll.BInterpol('Base CDI'!$H$4:$H$28,'Base CDI'!$I$4:$I$29,S5323,"Cubic","Extrapolate=Linear","MultiX=Average","Skip=True","Sort=True")</f>
        <v>13.538898768809847</v>
      </c>
    </row>
    <row r="5324" spans="16:21" x14ac:dyDescent="0.25">
      <c r="P5324" s="10">
        <v>42250</v>
      </c>
      <c r="Q5324">
        <v>38.567779999999999</v>
      </c>
      <c r="S5324" s="42">
        <f t="shared" ca="1" si="89"/>
        <v>51344</v>
      </c>
      <c r="T5324" s="43">
        <f ca="1">_xll.BInterpol('Base CDI'!$H$4:$H$28,'Base CDI'!$J$4:$J$29,S5324,"Cubic","Extrapolate=Linear","MultiX=Average","Skip=True","Sort=True")</f>
        <v>13.515562243502053</v>
      </c>
      <c r="U5324" s="43">
        <f ca="1">_xll.BInterpol('Base CDI'!$H$4:$H$28,'Base CDI'!$I$4:$I$29,S5324,"Cubic","Extrapolate=Linear","MultiX=Average","Skip=True","Sort=True")</f>
        <v>13.538905608755128</v>
      </c>
    </row>
    <row r="5325" spans="16:21" x14ac:dyDescent="0.25">
      <c r="P5325" s="10">
        <v>42251</v>
      </c>
      <c r="Q5325">
        <v>38.588009999999997</v>
      </c>
      <c r="S5325" s="42">
        <f t="shared" ca="1" si="89"/>
        <v>51345</v>
      </c>
      <c r="T5325" s="43">
        <f ca="1">_xll.BInterpol('Base CDI'!$H$4:$H$28,'Base CDI'!$J$4:$J$29,S5325,"Cubic","Extrapolate=Linear","MultiX=Average","Skip=True","Sort=True")</f>
        <v>13.515564979480166</v>
      </c>
      <c r="U5325" s="43">
        <f ca="1">_xll.BInterpol('Base CDI'!$H$4:$H$28,'Base CDI'!$I$4:$I$29,S5325,"Cubic","Extrapolate=Linear","MultiX=Average","Skip=True","Sort=True")</f>
        <v>13.538912448700408</v>
      </c>
    </row>
    <row r="5326" spans="16:21" x14ac:dyDescent="0.25">
      <c r="P5326" s="10">
        <v>42255</v>
      </c>
      <c r="Q5326">
        <v>38.608249999999998</v>
      </c>
      <c r="S5326" s="42">
        <f t="shared" ca="1" si="89"/>
        <v>51346</v>
      </c>
      <c r="T5326" s="43">
        <f ca="1">_xll.BInterpol('Base CDI'!$H$4:$H$28,'Base CDI'!$J$4:$J$29,S5326,"Cubic","Extrapolate=Linear","MultiX=Average","Skip=True","Sort=True")</f>
        <v>13.515567715458278</v>
      </c>
      <c r="U5326" s="43">
        <f ca="1">_xll.BInterpol('Base CDI'!$H$4:$H$28,'Base CDI'!$I$4:$I$29,S5326,"Cubic","Extrapolate=Linear","MultiX=Average","Skip=True","Sort=True")</f>
        <v>13.538919288645689</v>
      </c>
    </row>
    <row r="5327" spans="16:21" x14ac:dyDescent="0.25">
      <c r="P5327" s="10">
        <v>42256</v>
      </c>
      <c r="Q5327">
        <v>38.628509999999999</v>
      </c>
      <c r="S5327" s="42">
        <f t="shared" ca="1" si="89"/>
        <v>51347</v>
      </c>
      <c r="T5327" s="43">
        <f ca="1">_xll.BInterpol('Base CDI'!$H$4:$H$28,'Base CDI'!$J$4:$J$29,S5327,"Cubic","Extrapolate=Linear","MultiX=Average","Skip=True","Sort=True")</f>
        <v>13.515570451436391</v>
      </c>
      <c r="U5327" s="43">
        <f ca="1">_xll.BInterpol('Base CDI'!$H$4:$H$28,'Base CDI'!$I$4:$I$29,S5327,"Cubic","Extrapolate=Linear","MultiX=Average","Skip=True","Sort=True")</f>
        <v>13.538926128590969</v>
      </c>
    </row>
    <row r="5328" spans="16:21" x14ac:dyDescent="0.25">
      <c r="P5328" s="10">
        <v>42257</v>
      </c>
      <c r="Q5328">
        <v>38.648769999999999</v>
      </c>
      <c r="S5328" s="42">
        <f t="shared" ca="1" si="89"/>
        <v>51348</v>
      </c>
      <c r="T5328" s="43">
        <f ca="1">_xll.BInterpol('Base CDI'!$H$4:$H$28,'Base CDI'!$J$4:$J$29,S5328,"Cubic","Extrapolate=Linear","MultiX=Average","Skip=True","Sort=True")</f>
        <v>13.515573187414502</v>
      </c>
      <c r="U5328" s="43">
        <f ca="1">_xll.BInterpol('Base CDI'!$H$4:$H$28,'Base CDI'!$I$4:$I$29,S5328,"Cubic","Extrapolate=Linear","MultiX=Average","Skip=True","Sort=True")</f>
        <v>13.538932968536249</v>
      </c>
    </row>
    <row r="5329" spans="16:21" x14ac:dyDescent="0.25">
      <c r="P5329" s="10">
        <v>42258</v>
      </c>
      <c r="Q5329">
        <v>38.669049999999999</v>
      </c>
      <c r="S5329" s="42">
        <f t="shared" ca="1" si="89"/>
        <v>51349</v>
      </c>
      <c r="T5329" s="43">
        <f ca="1">_xll.BInterpol('Base CDI'!$H$4:$H$28,'Base CDI'!$J$4:$J$29,S5329,"Cubic","Extrapolate=Linear","MultiX=Average","Skip=True","Sort=True")</f>
        <v>13.515575923392614</v>
      </c>
      <c r="U5329" s="43">
        <f ca="1">_xll.BInterpol('Base CDI'!$H$4:$H$28,'Base CDI'!$I$4:$I$29,S5329,"Cubic","Extrapolate=Linear","MultiX=Average","Skip=True","Sort=True")</f>
        <v>13.53893980848153</v>
      </c>
    </row>
    <row r="5330" spans="16:21" x14ac:dyDescent="0.25">
      <c r="P5330" s="10">
        <v>42261</v>
      </c>
      <c r="Q5330">
        <v>38.689329999999998</v>
      </c>
      <c r="S5330" s="42">
        <f t="shared" ca="1" si="89"/>
        <v>51350</v>
      </c>
      <c r="T5330" s="43">
        <f ca="1">_xll.BInterpol('Base CDI'!$H$4:$H$28,'Base CDI'!$J$4:$J$29,S5330,"Cubic","Extrapolate=Linear","MultiX=Average","Skip=True","Sort=True")</f>
        <v>13.515578659370727</v>
      </c>
      <c r="U5330" s="43">
        <f ca="1">_xll.BInterpol('Base CDI'!$H$4:$H$28,'Base CDI'!$I$4:$I$29,S5330,"Cubic","Extrapolate=Linear","MultiX=Average","Skip=True","Sort=True")</f>
        <v>13.53894664842681</v>
      </c>
    </row>
    <row r="5331" spans="16:21" x14ac:dyDescent="0.25">
      <c r="P5331" s="10">
        <v>42262</v>
      </c>
      <c r="Q5331">
        <v>38.709629999999997</v>
      </c>
      <c r="S5331" s="42">
        <f t="shared" ca="1" si="89"/>
        <v>51351</v>
      </c>
      <c r="T5331" s="43">
        <f ca="1">_xll.BInterpol('Base CDI'!$H$4:$H$28,'Base CDI'!$J$4:$J$29,S5331,"Cubic","Extrapolate=Linear","MultiX=Average","Skip=True","Sort=True")</f>
        <v>13.515581395348839</v>
      </c>
      <c r="U5331" s="43">
        <f ca="1">_xll.BInterpol('Base CDI'!$H$4:$H$28,'Base CDI'!$I$4:$I$29,S5331,"Cubic","Extrapolate=Linear","MultiX=Average","Skip=True","Sort=True")</f>
        <v>13.538953488372091</v>
      </c>
    </row>
    <row r="5332" spans="16:21" x14ac:dyDescent="0.25">
      <c r="P5332" s="10">
        <v>42263</v>
      </c>
      <c r="Q5332">
        <v>38.729939999999999</v>
      </c>
      <c r="S5332" s="42">
        <f t="shared" ca="1" si="89"/>
        <v>51352</v>
      </c>
      <c r="T5332" s="43">
        <f ca="1">_xll.BInterpol('Base CDI'!$H$4:$H$28,'Base CDI'!$J$4:$J$29,S5332,"Cubic","Extrapolate=Linear","MultiX=Average","Skip=True","Sort=True")</f>
        <v>13.515584131326952</v>
      </c>
      <c r="U5332" s="43">
        <f ca="1">_xll.BInterpol('Base CDI'!$H$4:$H$28,'Base CDI'!$I$4:$I$29,S5332,"Cubic","Extrapolate=Linear","MultiX=Average","Skip=True","Sort=True")</f>
        <v>13.538960328317371</v>
      </c>
    </row>
    <row r="5333" spans="16:21" x14ac:dyDescent="0.25">
      <c r="P5333" s="10">
        <v>42264</v>
      </c>
      <c r="Q5333">
        <v>38.750259999999997</v>
      </c>
      <c r="S5333" s="42">
        <f t="shared" ca="1" si="89"/>
        <v>51353</v>
      </c>
      <c r="T5333" s="43">
        <f ca="1">_xll.BInterpol('Base CDI'!$H$4:$H$28,'Base CDI'!$J$4:$J$29,S5333,"Cubic","Extrapolate=Linear","MultiX=Average","Skip=True","Sort=True")</f>
        <v>13.515586867305064</v>
      </c>
      <c r="U5333" s="43">
        <f ca="1">_xll.BInterpol('Base CDI'!$H$4:$H$28,'Base CDI'!$I$4:$I$29,S5333,"Cubic","Extrapolate=Linear","MultiX=Average","Skip=True","Sort=True")</f>
        <v>13.538967168262651</v>
      </c>
    </row>
    <row r="5334" spans="16:21" x14ac:dyDescent="0.25">
      <c r="P5334" s="10">
        <v>42265</v>
      </c>
      <c r="Q5334">
        <v>38.770589999999999</v>
      </c>
      <c r="S5334" s="42">
        <f t="shared" ca="1" si="89"/>
        <v>51354</v>
      </c>
      <c r="T5334" s="43">
        <f ca="1">_xll.BInterpol('Base CDI'!$H$4:$H$28,'Base CDI'!$J$4:$J$29,S5334,"Cubic","Extrapolate=Linear","MultiX=Average","Skip=True","Sort=True")</f>
        <v>13.515589603283175</v>
      </c>
      <c r="U5334" s="43">
        <f ca="1">_xll.BInterpol('Base CDI'!$H$4:$H$28,'Base CDI'!$I$4:$I$29,S5334,"Cubic","Extrapolate=Linear","MultiX=Average","Skip=True","Sort=True")</f>
        <v>13.538974008207932</v>
      </c>
    </row>
    <row r="5335" spans="16:21" x14ac:dyDescent="0.25">
      <c r="P5335" s="10">
        <v>42268</v>
      </c>
      <c r="Q5335">
        <v>38.790930000000003</v>
      </c>
      <c r="S5335" s="42">
        <f t="shared" ca="1" si="89"/>
        <v>51355</v>
      </c>
      <c r="T5335" s="43">
        <f ca="1">_xll.BInterpol('Base CDI'!$H$4:$H$28,'Base CDI'!$J$4:$J$29,S5335,"Cubic","Extrapolate=Linear","MultiX=Average","Skip=True","Sort=True")</f>
        <v>13.515592339261287</v>
      </c>
      <c r="U5335" s="43">
        <f ca="1">_xll.BInterpol('Base CDI'!$H$4:$H$28,'Base CDI'!$I$4:$I$29,S5335,"Cubic","Extrapolate=Linear","MultiX=Average","Skip=True","Sort=True")</f>
        <v>13.538980848153212</v>
      </c>
    </row>
    <row r="5336" spans="16:21" x14ac:dyDescent="0.25">
      <c r="P5336" s="10">
        <v>42269</v>
      </c>
      <c r="Q5336">
        <v>38.811279999999996</v>
      </c>
      <c r="S5336" s="42">
        <f t="shared" ca="1" si="89"/>
        <v>51356</v>
      </c>
      <c r="T5336" s="43">
        <f ca="1">_xll.BInterpol('Base CDI'!$H$4:$H$28,'Base CDI'!$J$4:$J$29,S5336,"Cubic","Extrapolate=Linear","MultiX=Average","Skip=True","Sort=True")</f>
        <v>13.5155950752394</v>
      </c>
      <c r="U5336" s="43">
        <f ca="1">_xll.BInterpol('Base CDI'!$H$4:$H$28,'Base CDI'!$I$4:$I$29,S5336,"Cubic","Extrapolate=Linear","MultiX=Average","Skip=True","Sort=True")</f>
        <v>13.538987688098493</v>
      </c>
    </row>
    <row r="5337" spans="16:21" x14ac:dyDescent="0.25">
      <c r="P5337" s="10">
        <v>42270</v>
      </c>
      <c r="Q5337">
        <v>38.83164</v>
      </c>
      <c r="S5337" s="42">
        <f t="shared" ca="1" si="89"/>
        <v>51357</v>
      </c>
      <c r="T5337" s="43">
        <f ca="1">_xll.BInterpol('Base CDI'!$H$4:$H$28,'Base CDI'!$J$4:$J$29,S5337,"Cubic","Extrapolate=Linear","MultiX=Average","Skip=True","Sort=True")</f>
        <v>13.515597811217512</v>
      </c>
      <c r="U5337" s="43">
        <f ca="1">_xll.BInterpol('Base CDI'!$H$4:$H$28,'Base CDI'!$I$4:$I$29,S5337,"Cubic","Extrapolate=Linear","MultiX=Average","Skip=True","Sort=True")</f>
        <v>13.538994528043773</v>
      </c>
    </row>
    <row r="5338" spans="16:21" x14ac:dyDescent="0.25">
      <c r="P5338" s="10">
        <v>42271</v>
      </c>
      <c r="Q5338">
        <v>38.85201</v>
      </c>
      <c r="S5338" s="42">
        <f t="shared" ca="1" si="89"/>
        <v>51358</v>
      </c>
      <c r="T5338" s="43">
        <f ca="1">_xll.BInterpol('Base CDI'!$H$4:$H$28,'Base CDI'!$J$4:$J$29,S5338,"Cubic","Extrapolate=Linear","MultiX=Average","Skip=True","Sort=True")</f>
        <v>13.515600547195625</v>
      </c>
      <c r="U5338" s="43">
        <f ca="1">_xll.BInterpol('Base CDI'!$H$4:$H$28,'Base CDI'!$I$4:$I$29,S5338,"Cubic","Extrapolate=Linear","MultiX=Average","Skip=True","Sort=True")</f>
        <v>13.539001367989053</v>
      </c>
    </row>
    <row r="5339" spans="16:21" x14ac:dyDescent="0.25">
      <c r="P5339" s="10">
        <v>42272</v>
      </c>
      <c r="Q5339">
        <v>38.872390000000003</v>
      </c>
      <c r="S5339" s="42">
        <f t="shared" ca="1" si="89"/>
        <v>51359</v>
      </c>
      <c r="T5339" s="43">
        <f ca="1">_xll.BInterpol('Base CDI'!$H$4:$H$28,'Base CDI'!$J$4:$J$29,S5339,"Cubic","Extrapolate=Linear","MultiX=Average","Skip=True","Sort=True")</f>
        <v>13.515603283173736</v>
      </c>
      <c r="U5339" s="43">
        <f ca="1">_xll.BInterpol('Base CDI'!$H$4:$H$28,'Base CDI'!$I$4:$I$29,S5339,"Cubic","Extrapolate=Linear","MultiX=Average","Skip=True","Sort=True")</f>
        <v>13.539008207934334</v>
      </c>
    </row>
    <row r="5340" spans="16:21" x14ac:dyDescent="0.25">
      <c r="P5340" s="10">
        <v>42275</v>
      </c>
      <c r="Q5340">
        <v>38.892780000000002</v>
      </c>
      <c r="S5340" s="42">
        <f t="shared" ca="1" si="89"/>
        <v>51360</v>
      </c>
      <c r="T5340" s="43">
        <f ca="1">_xll.BInterpol('Base CDI'!$H$4:$H$28,'Base CDI'!$J$4:$J$29,S5340,"Cubic","Extrapolate=Linear","MultiX=Average","Skip=True","Sort=True")</f>
        <v>13.515606019151848</v>
      </c>
      <c r="U5340" s="43">
        <f ca="1">_xll.BInterpol('Base CDI'!$H$4:$H$28,'Base CDI'!$I$4:$I$29,S5340,"Cubic","Extrapolate=Linear","MultiX=Average","Skip=True","Sort=True")</f>
        <v>13.539015047879614</v>
      </c>
    </row>
    <row r="5341" spans="16:21" x14ac:dyDescent="0.25">
      <c r="P5341" s="10">
        <v>42276</v>
      </c>
      <c r="Q5341">
        <v>38.91319</v>
      </c>
      <c r="S5341" s="42">
        <f t="shared" ca="1" si="89"/>
        <v>51361</v>
      </c>
      <c r="T5341" s="43">
        <f ca="1">_xll.BInterpol('Base CDI'!$H$4:$H$28,'Base CDI'!$J$4:$J$29,S5341,"Cubic","Extrapolate=Linear","MultiX=Average","Skip=True","Sort=True")</f>
        <v>13.515608755129961</v>
      </c>
      <c r="U5341" s="43">
        <f ca="1">_xll.BInterpol('Base CDI'!$H$4:$H$28,'Base CDI'!$I$4:$I$29,S5341,"Cubic","Extrapolate=Linear","MultiX=Average","Skip=True","Sort=True")</f>
        <v>13.539021887824894</v>
      </c>
    </row>
    <row r="5342" spans="16:21" x14ac:dyDescent="0.25">
      <c r="P5342" s="10">
        <v>42277</v>
      </c>
      <c r="Q5342">
        <v>38.933599999999998</v>
      </c>
      <c r="S5342" s="42">
        <f t="shared" ca="1" si="89"/>
        <v>51362</v>
      </c>
      <c r="T5342" s="43">
        <f ca="1">_xll.BInterpol('Base CDI'!$H$4:$H$28,'Base CDI'!$J$4:$J$29,S5342,"Cubic","Extrapolate=Linear","MultiX=Average","Skip=True","Sort=True")</f>
        <v>13.515611491108073</v>
      </c>
      <c r="U5342" s="43">
        <f ca="1">_xll.BInterpol('Base CDI'!$H$4:$H$28,'Base CDI'!$I$4:$I$29,S5342,"Cubic","Extrapolate=Linear","MultiX=Average","Skip=True","Sort=True")</f>
        <v>13.539028727770175</v>
      </c>
    </row>
    <row r="5343" spans="16:21" x14ac:dyDescent="0.25">
      <c r="P5343" s="10">
        <v>42278</v>
      </c>
      <c r="Q5343">
        <v>38.954030000000003</v>
      </c>
      <c r="S5343" s="42">
        <f t="shared" ca="1" si="89"/>
        <v>51363</v>
      </c>
      <c r="T5343" s="43">
        <f ca="1">_xll.BInterpol('Base CDI'!$H$4:$H$28,'Base CDI'!$J$4:$J$29,S5343,"Cubic","Extrapolate=Linear","MultiX=Average","Skip=True","Sort=True")</f>
        <v>13.515614227086186</v>
      </c>
      <c r="U5343" s="43">
        <f ca="1">_xll.BInterpol('Base CDI'!$H$4:$H$28,'Base CDI'!$I$4:$I$29,S5343,"Cubic","Extrapolate=Linear","MultiX=Average","Skip=True","Sort=True")</f>
        <v>13.539035567715455</v>
      </c>
    </row>
    <row r="5344" spans="16:21" x14ac:dyDescent="0.25">
      <c r="P5344" s="10">
        <v>42279</v>
      </c>
      <c r="Q5344">
        <v>38.974460000000001</v>
      </c>
      <c r="S5344" s="42">
        <f t="shared" ca="1" si="89"/>
        <v>51364</v>
      </c>
      <c r="T5344" s="43">
        <f ca="1">_xll.BInterpol('Base CDI'!$H$4:$H$28,'Base CDI'!$J$4:$J$29,S5344,"Cubic","Extrapolate=Linear","MultiX=Average","Skip=True","Sort=True")</f>
        <v>13.515616963064296</v>
      </c>
      <c r="U5344" s="43">
        <f ca="1">_xll.BInterpol('Base CDI'!$H$4:$H$28,'Base CDI'!$I$4:$I$29,S5344,"Cubic","Extrapolate=Linear","MultiX=Average","Skip=True","Sort=True")</f>
        <v>13.539042407660736</v>
      </c>
    </row>
    <row r="5345" spans="16:21" x14ac:dyDescent="0.25">
      <c r="P5345" s="10">
        <v>42282</v>
      </c>
      <c r="Q5345">
        <v>38.994909999999997</v>
      </c>
      <c r="S5345" s="42">
        <f t="shared" ca="1" si="89"/>
        <v>51365</v>
      </c>
      <c r="T5345" s="43">
        <f ca="1">_xll.BInterpol('Base CDI'!$H$4:$H$28,'Base CDI'!$J$4:$J$29,S5345,"Cubic","Extrapolate=Linear","MultiX=Average","Skip=True","Sort=True")</f>
        <v>13.515619699042409</v>
      </c>
      <c r="U5345" s="43">
        <f ca="1">_xll.BInterpol('Base CDI'!$H$4:$H$28,'Base CDI'!$I$4:$I$29,S5345,"Cubic","Extrapolate=Linear","MultiX=Average","Skip=True","Sort=True")</f>
        <v>13.539049247606016</v>
      </c>
    </row>
    <row r="5346" spans="16:21" x14ac:dyDescent="0.25">
      <c r="P5346" s="10">
        <v>42283</v>
      </c>
      <c r="Q5346">
        <v>39.015369999999997</v>
      </c>
      <c r="S5346" s="42">
        <f t="shared" ca="1" si="89"/>
        <v>51366</v>
      </c>
      <c r="T5346" s="43">
        <f ca="1">_xll.BInterpol('Base CDI'!$H$4:$H$28,'Base CDI'!$J$4:$J$29,S5346,"Cubic","Extrapolate=Linear","MultiX=Average","Skip=True","Sort=True")</f>
        <v>13.515622435020521</v>
      </c>
      <c r="U5346" s="43">
        <f ca="1">_xll.BInterpol('Base CDI'!$H$4:$H$28,'Base CDI'!$I$4:$I$29,S5346,"Cubic","Extrapolate=Linear","MultiX=Average","Skip=True","Sort=True")</f>
        <v>13.539056087551296</v>
      </c>
    </row>
    <row r="5347" spans="16:21" x14ac:dyDescent="0.25">
      <c r="P5347" s="10">
        <v>42284</v>
      </c>
      <c r="Q5347">
        <v>39.03584</v>
      </c>
      <c r="S5347" s="42">
        <f t="shared" ca="1" si="89"/>
        <v>51367</v>
      </c>
      <c r="T5347" s="43">
        <f ca="1">_xll.BInterpol('Base CDI'!$H$4:$H$28,'Base CDI'!$J$4:$J$29,S5347,"Cubic","Extrapolate=Linear","MultiX=Average","Skip=True","Sort=True")</f>
        <v>13.515625170998634</v>
      </c>
      <c r="U5347" s="43">
        <f ca="1">_xll.BInterpol('Base CDI'!$H$4:$H$28,'Base CDI'!$I$4:$I$29,S5347,"Cubic","Extrapolate=Linear","MultiX=Average","Skip=True","Sort=True")</f>
        <v>13.539062927496577</v>
      </c>
    </row>
    <row r="5348" spans="16:21" x14ac:dyDescent="0.25">
      <c r="P5348" s="10">
        <v>42285</v>
      </c>
      <c r="Q5348">
        <v>39.056310000000003</v>
      </c>
      <c r="S5348" s="42">
        <f t="shared" ca="1" si="89"/>
        <v>51368</v>
      </c>
      <c r="T5348" s="43">
        <f ca="1">_xll.BInterpol('Base CDI'!$H$4:$H$28,'Base CDI'!$J$4:$J$29,S5348,"Cubic","Extrapolate=Linear","MultiX=Average","Skip=True","Sort=True")</f>
        <v>13.515627906976746</v>
      </c>
      <c r="U5348" s="43">
        <f ca="1">_xll.BInterpol('Base CDI'!$H$4:$H$28,'Base CDI'!$I$4:$I$29,S5348,"Cubic","Extrapolate=Linear","MultiX=Average","Skip=True","Sort=True")</f>
        <v>13.539069767441857</v>
      </c>
    </row>
    <row r="5349" spans="16:21" x14ac:dyDescent="0.25">
      <c r="P5349" s="10">
        <v>42286</v>
      </c>
      <c r="Q5349">
        <v>39.076799999999999</v>
      </c>
      <c r="S5349" s="42">
        <f t="shared" ca="1" si="89"/>
        <v>51369</v>
      </c>
      <c r="T5349" s="43">
        <f ca="1">_xll.BInterpol('Base CDI'!$H$4:$H$28,'Base CDI'!$J$4:$J$29,S5349,"Cubic","Extrapolate=Linear","MultiX=Average","Skip=True","Sort=True")</f>
        <v>13.515630642954857</v>
      </c>
      <c r="U5349" s="43">
        <f ca="1">_xll.BInterpol('Base CDI'!$H$4:$H$28,'Base CDI'!$I$4:$I$29,S5349,"Cubic","Extrapolate=Linear","MultiX=Average","Skip=True","Sort=True")</f>
        <v>13.539076607387138</v>
      </c>
    </row>
    <row r="5350" spans="16:21" x14ac:dyDescent="0.25">
      <c r="P5350" s="10">
        <v>42290</v>
      </c>
      <c r="Q5350">
        <v>39.097299999999997</v>
      </c>
      <c r="S5350" s="42">
        <f t="shared" ca="1" si="89"/>
        <v>51370</v>
      </c>
      <c r="T5350" s="43">
        <f ca="1">_xll.BInterpol('Base CDI'!$H$4:$H$28,'Base CDI'!$J$4:$J$29,S5350,"Cubic","Extrapolate=Linear","MultiX=Average","Skip=True","Sort=True")</f>
        <v>13.51563337893297</v>
      </c>
      <c r="U5350" s="43">
        <f ca="1">_xll.BInterpol('Base CDI'!$H$4:$H$28,'Base CDI'!$I$4:$I$29,S5350,"Cubic","Extrapolate=Linear","MultiX=Average","Skip=True","Sort=True")</f>
        <v>13.53908344733242</v>
      </c>
    </row>
    <row r="5351" spans="16:21" x14ac:dyDescent="0.25">
      <c r="P5351" s="10">
        <v>42291</v>
      </c>
      <c r="Q5351">
        <v>39.117809999999999</v>
      </c>
      <c r="S5351" s="42">
        <f t="shared" ca="1" si="89"/>
        <v>51371</v>
      </c>
      <c r="T5351" s="43">
        <f ca="1">_xll.BInterpol('Base CDI'!$H$4:$H$28,'Base CDI'!$J$4:$J$29,S5351,"Cubic","Extrapolate=Linear","MultiX=Average","Skip=True","Sort=True")</f>
        <v>13.515636114911082</v>
      </c>
      <c r="U5351" s="43">
        <f ca="1">_xll.BInterpol('Base CDI'!$H$4:$H$28,'Base CDI'!$I$4:$I$29,S5351,"Cubic","Extrapolate=Linear","MultiX=Average","Skip=True","Sort=True")</f>
        <v>13.5390902872777</v>
      </c>
    </row>
    <row r="5352" spans="16:21" x14ac:dyDescent="0.25">
      <c r="P5352" s="10">
        <v>42292</v>
      </c>
      <c r="Q5352">
        <v>39.138330000000003</v>
      </c>
      <c r="S5352" s="42">
        <f t="shared" ca="1" si="89"/>
        <v>51372</v>
      </c>
      <c r="T5352" s="43">
        <f ca="1">_xll.BInterpol('Base CDI'!$H$4:$H$28,'Base CDI'!$J$4:$J$29,S5352,"Cubic","Extrapolate=Linear","MultiX=Average","Skip=True","Sort=True")</f>
        <v>13.515638850889195</v>
      </c>
      <c r="U5352" s="43">
        <f ca="1">_xll.BInterpol('Base CDI'!$H$4:$H$28,'Base CDI'!$I$4:$I$29,S5352,"Cubic","Extrapolate=Linear","MultiX=Average","Skip=True","Sort=True")</f>
        <v>13.539097127222981</v>
      </c>
    </row>
    <row r="5353" spans="16:21" x14ac:dyDescent="0.25">
      <c r="P5353" s="10">
        <v>42293</v>
      </c>
      <c r="Q5353">
        <v>39.15887</v>
      </c>
      <c r="S5353" s="42">
        <f t="shared" ca="1" si="89"/>
        <v>51373</v>
      </c>
      <c r="T5353" s="43">
        <f ca="1">_xll.BInterpol('Base CDI'!$H$4:$H$28,'Base CDI'!$J$4:$J$29,S5353,"Cubic","Extrapolate=Linear","MultiX=Average","Skip=True","Sort=True")</f>
        <v>13.515641586867307</v>
      </c>
      <c r="U5353" s="43">
        <f ca="1">_xll.BInterpol('Base CDI'!$H$4:$H$28,'Base CDI'!$I$4:$I$29,S5353,"Cubic","Extrapolate=Linear","MultiX=Average","Skip=True","Sort=True")</f>
        <v>13.539103967168261</v>
      </c>
    </row>
    <row r="5354" spans="16:21" x14ac:dyDescent="0.25">
      <c r="P5354" s="10">
        <v>42296</v>
      </c>
      <c r="Q5354">
        <v>39.179409999999997</v>
      </c>
      <c r="S5354" s="42">
        <f t="shared" ca="1" si="89"/>
        <v>51374</v>
      </c>
      <c r="T5354" s="43">
        <f ca="1">_xll.BInterpol('Base CDI'!$H$4:$H$28,'Base CDI'!$J$4:$J$29,S5354,"Cubic","Extrapolate=Linear","MultiX=Average","Skip=True","Sort=True")</f>
        <v>13.51564432284542</v>
      </c>
      <c r="U5354" s="43">
        <f ca="1">_xll.BInterpol('Base CDI'!$H$4:$H$28,'Base CDI'!$I$4:$I$29,S5354,"Cubic","Extrapolate=Linear","MultiX=Average","Skip=True","Sort=True")</f>
        <v>13.539110807113541</v>
      </c>
    </row>
    <row r="5355" spans="16:21" x14ac:dyDescent="0.25">
      <c r="P5355" s="10">
        <v>42297</v>
      </c>
      <c r="Q5355">
        <v>39.199959999999997</v>
      </c>
      <c r="S5355" s="42">
        <f t="shared" ca="1" si="89"/>
        <v>51375</v>
      </c>
      <c r="T5355" s="43">
        <f ca="1">_xll.BInterpol('Base CDI'!$H$4:$H$28,'Base CDI'!$J$4:$J$29,S5355,"Cubic","Extrapolate=Linear","MultiX=Average","Skip=True","Sort=True")</f>
        <v>13.51564705882353</v>
      </c>
      <c r="U5355" s="43">
        <f ca="1">_xll.BInterpol('Base CDI'!$H$4:$H$28,'Base CDI'!$I$4:$I$29,S5355,"Cubic","Extrapolate=Linear","MultiX=Average","Skip=True","Sort=True")</f>
        <v>13.539117647058822</v>
      </c>
    </row>
    <row r="5356" spans="16:21" x14ac:dyDescent="0.25">
      <c r="P5356" s="10">
        <v>42298</v>
      </c>
      <c r="Q5356">
        <v>39.220529999999997</v>
      </c>
      <c r="S5356" s="42">
        <f t="shared" ca="1" si="89"/>
        <v>51376</v>
      </c>
      <c r="T5356" s="43">
        <f ca="1">_xll.BInterpol('Base CDI'!$H$4:$H$28,'Base CDI'!$J$4:$J$29,S5356,"Cubic","Extrapolate=Linear","MultiX=Average","Skip=True","Sort=True")</f>
        <v>13.515649794801643</v>
      </c>
      <c r="U5356" s="43">
        <f ca="1">_xll.BInterpol('Base CDI'!$H$4:$H$28,'Base CDI'!$I$4:$I$29,S5356,"Cubic","Extrapolate=Linear","MultiX=Average","Skip=True","Sort=True")</f>
        <v>13.539124487004102</v>
      </c>
    </row>
    <row r="5357" spans="16:21" x14ac:dyDescent="0.25">
      <c r="P5357" s="10">
        <v>42299</v>
      </c>
      <c r="Q5357">
        <v>39.241100000000003</v>
      </c>
      <c r="S5357" s="42">
        <f t="shared" ca="1" si="89"/>
        <v>51377</v>
      </c>
      <c r="T5357" s="43">
        <f ca="1">_xll.BInterpol('Base CDI'!$H$4:$H$28,'Base CDI'!$J$4:$J$29,S5357,"Cubic","Extrapolate=Linear","MultiX=Average","Skip=True","Sort=True")</f>
        <v>13.515652530779755</v>
      </c>
      <c r="U5357" s="43">
        <f ca="1">_xll.BInterpol('Base CDI'!$H$4:$H$28,'Base CDI'!$I$4:$I$29,S5357,"Cubic","Extrapolate=Linear","MultiX=Average","Skip=True","Sort=True")</f>
        <v>13.539131326949382</v>
      </c>
    </row>
    <row r="5358" spans="16:21" x14ac:dyDescent="0.25">
      <c r="P5358" s="10">
        <v>42300</v>
      </c>
      <c r="Q5358">
        <v>39.261699999999998</v>
      </c>
      <c r="S5358" s="42">
        <f t="shared" ca="1" si="89"/>
        <v>51378</v>
      </c>
      <c r="T5358" s="43">
        <f ca="1">_xll.BInterpol('Base CDI'!$H$4:$H$28,'Base CDI'!$J$4:$J$29,S5358,"Cubic","Extrapolate=Linear","MultiX=Average","Skip=True","Sort=True")</f>
        <v>13.515655266757868</v>
      </c>
      <c r="U5358" s="43">
        <f ca="1">_xll.BInterpol('Base CDI'!$H$4:$H$28,'Base CDI'!$I$4:$I$29,S5358,"Cubic","Extrapolate=Linear","MultiX=Average","Skip=True","Sort=True")</f>
        <v>13.539138166894663</v>
      </c>
    </row>
    <row r="5359" spans="16:21" x14ac:dyDescent="0.25">
      <c r="P5359" s="10">
        <v>42303</v>
      </c>
      <c r="Q5359">
        <v>39.282310000000003</v>
      </c>
      <c r="S5359" s="42">
        <f t="shared" ca="1" si="89"/>
        <v>51379</v>
      </c>
      <c r="T5359" s="43">
        <f ca="1">_xll.BInterpol('Base CDI'!$H$4:$H$28,'Base CDI'!$J$4:$J$29,S5359,"Cubic","Extrapolate=Linear","MultiX=Average","Skip=True","Sort=True")</f>
        <v>13.515658002735981</v>
      </c>
      <c r="U5359" s="43">
        <f ca="1">_xll.BInterpol('Base CDI'!$H$4:$H$28,'Base CDI'!$I$4:$I$29,S5359,"Cubic","Extrapolate=Linear","MultiX=Average","Skip=True","Sort=True")</f>
        <v>13.539145006839943</v>
      </c>
    </row>
    <row r="5360" spans="16:21" x14ac:dyDescent="0.25">
      <c r="P5360" s="10">
        <v>42304</v>
      </c>
      <c r="Q5360">
        <v>39.30294</v>
      </c>
      <c r="S5360" s="42">
        <f t="shared" ca="1" si="89"/>
        <v>51380</v>
      </c>
      <c r="T5360" s="43">
        <f ca="1">_xll.BInterpol('Base CDI'!$H$4:$H$28,'Base CDI'!$J$4:$J$29,S5360,"Cubic","Extrapolate=Linear","MultiX=Average","Skip=True","Sort=True")</f>
        <v>13.515660738714091</v>
      </c>
      <c r="U5360" s="43">
        <f ca="1">_xll.BInterpol('Base CDI'!$H$4:$H$28,'Base CDI'!$I$4:$I$29,S5360,"Cubic","Extrapolate=Linear","MultiX=Average","Skip=True","Sort=True")</f>
        <v>13.539151846785224</v>
      </c>
    </row>
    <row r="5361" spans="16:21" x14ac:dyDescent="0.25">
      <c r="P5361" s="10">
        <v>42305</v>
      </c>
      <c r="Q5361">
        <v>39.323569999999997</v>
      </c>
      <c r="S5361" s="42">
        <f t="shared" ca="1" si="89"/>
        <v>51381</v>
      </c>
      <c r="T5361" s="43">
        <f ca="1">_xll.BInterpol('Base CDI'!$H$4:$H$28,'Base CDI'!$J$4:$J$29,S5361,"Cubic","Extrapolate=Linear","MultiX=Average","Skip=True","Sort=True")</f>
        <v>13.515663474692204</v>
      </c>
      <c r="U5361" s="43">
        <f ca="1">_xll.BInterpol('Base CDI'!$H$4:$H$28,'Base CDI'!$I$4:$I$29,S5361,"Cubic","Extrapolate=Linear","MultiX=Average","Skip=True","Sort=True")</f>
        <v>13.539158686730504</v>
      </c>
    </row>
    <row r="5362" spans="16:21" x14ac:dyDescent="0.25">
      <c r="P5362" s="10">
        <v>42306</v>
      </c>
      <c r="Q5362">
        <v>39.344209999999997</v>
      </c>
      <c r="S5362" s="42">
        <f t="shared" ca="1" si="89"/>
        <v>51382</v>
      </c>
      <c r="T5362" s="43">
        <f ca="1">_xll.BInterpol('Base CDI'!$H$4:$H$28,'Base CDI'!$J$4:$J$29,S5362,"Cubic","Extrapolate=Linear","MultiX=Average","Skip=True","Sort=True")</f>
        <v>13.515666210670316</v>
      </c>
      <c r="U5362" s="43">
        <f ca="1">_xll.BInterpol('Base CDI'!$H$4:$H$28,'Base CDI'!$I$4:$I$29,S5362,"Cubic","Extrapolate=Linear","MultiX=Average","Skip=True","Sort=True")</f>
        <v>13.539165526675784</v>
      </c>
    </row>
    <row r="5363" spans="16:21" x14ac:dyDescent="0.25">
      <c r="P5363" s="10">
        <v>42307</v>
      </c>
      <c r="Q5363">
        <v>39.36486</v>
      </c>
      <c r="S5363" s="42">
        <f t="shared" ca="1" si="89"/>
        <v>51383</v>
      </c>
      <c r="T5363" s="43">
        <f ca="1">_xll.BInterpol('Base CDI'!$H$4:$H$28,'Base CDI'!$J$4:$J$29,S5363,"Cubic","Extrapolate=Linear","MultiX=Average","Skip=True","Sort=True")</f>
        <v>13.515668946648429</v>
      </c>
      <c r="U5363" s="43">
        <f ca="1">_xll.BInterpol('Base CDI'!$H$4:$H$28,'Base CDI'!$I$4:$I$29,S5363,"Cubic","Extrapolate=Linear","MultiX=Average","Skip=True","Sort=True")</f>
        <v>13.539172366621065</v>
      </c>
    </row>
    <row r="5364" spans="16:21" x14ac:dyDescent="0.25">
      <c r="P5364" s="10">
        <v>42311</v>
      </c>
      <c r="Q5364">
        <v>39.385530000000003</v>
      </c>
      <c r="S5364" s="42">
        <f t="shared" ca="1" si="89"/>
        <v>51384</v>
      </c>
      <c r="T5364" s="43">
        <f ca="1">_xll.BInterpol('Base CDI'!$H$4:$H$28,'Base CDI'!$J$4:$J$29,S5364,"Cubic","Extrapolate=Linear","MultiX=Average","Skip=True","Sort=True")</f>
        <v>13.515671682626541</v>
      </c>
      <c r="U5364" s="43">
        <f ca="1">_xll.BInterpol('Base CDI'!$H$4:$H$28,'Base CDI'!$I$4:$I$29,S5364,"Cubic","Extrapolate=Linear","MultiX=Average","Skip=True","Sort=True")</f>
        <v>13.539179206566345</v>
      </c>
    </row>
    <row r="5365" spans="16:21" x14ac:dyDescent="0.25">
      <c r="P5365" s="10">
        <v>42312</v>
      </c>
      <c r="Q5365">
        <v>39.406210000000002</v>
      </c>
      <c r="S5365" s="42">
        <f t="shared" ca="1" si="89"/>
        <v>51385</v>
      </c>
      <c r="T5365" s="43">
        <f ca="1">_xll.BInterpol('Base CDI'!$H$4:$H$28,'Base CDI'!$J$4:$J$29,S5365,"Cubic","Extrapolate=Linear","MultiX=Average","Skip=True","Sort=True")</f>
        <v>13.515674418604652</v>
      </c>
      <c r="U5365" s="43">
        <f ca="1">_xll.BInterpol('Base CDI'!$H$4:$H$28,'Base CDI'!$I$4:$I$29,S5365,"Cubic","Extrapolate=Linear","MultiX=Average","Skip=True","Sort=True")</f>
        <v>13.539186046511626</v>
      </c>
    </row>
    <row r="5366" spans="16:21" x14ac:dyDescent="0.25">
      <c r="P5366" s="10">
        <v>42313</v>
      </c>
      <c r="Q5366">
        <v>39.426900000000003</v>
      </c>
      <c r="S5366" s="42">
        <f t="shared" ca="1" si="89"/>
        <v>51386</v>
      </c>
      <c r="T5366" s="43">
        <f ca="1">_xll.BInterpol('Base CDI'!$H$4:$H$28,'Base CDI'!$J$4:$J$29,S5366,"Cubic","Extrapolate=Linear","MultiX=Average","Skip=True","Sort=True")</f>
        <v>13.515677154582765</v>
      </c>
      <c r="U5366" s="43">
        <f ca="1">_xll.BInterpol('Base CDI'!$H$4:$H$28,'Base CDI'!$I$4:$I$29,S5366,"Cubic","Extrapolate=Linear","MultiX=Average","Skip=True","Sort=True")</f>
        <v>13.539192886456906</v>
      </c>
    </row>
    <row r="5367" spans="16:21" x14ac:dyDescent="0.25">
      <c r="P5367" s="10">
        <v>42314</v>
      </c>
      <c r="Q5367">
        <v>39.447589999999998</v>
      </c>
      <c r="S5367" s="42">
        <f t="shared" ca="1" si="89"/>
        <v>51387</v>
      </c>
      <c r="T5367" s="43">
        <f ca="1">_xll.BInterpol('Base CDI'!$H$4:$H$28,'Base CDI'!$J$4:$J$29,S5367,"Cubic","Extrapolate=Linear","MultiX=Average","Skip=True","Sort=True")</f>
        <v>13.515679890560877</v>
      </c>
      <c r="U5367" s="43">
        <f ca="1">_xll.BInterpol('Base CDI'!$H$4:$H$28,'Base CDI'!$I$4:$I$29,S5367,"Cubic","Extrapolate=Linear","MultiX=Average","Skip=True","Sort=True")</f>
        <v>13.539199726402186</v>
      </c>
    </row>
    <row r="5368" spans="16:21" x14ac:dyDescent="0.25">
      <c r="P5368" s="10">
        <v>42317</v>
      </c>
      <c r="Q5368">
        <v>39.468299999999999</v>
      </c>
      <c r="S5368" s="42">
        <f t="shared" ca="1" si="89"/>
        <v>51388</v>
      </c>
      <c r="T5368" s="43">
        <f ca="1">_xll.BInterpol('Base CDI'!$H$4:$H$28,'Base CDI'!$J$4:$J$29,S5368,"Cubic","Extrapolate=Linear","MultiX=Average","Skip=True","Sort=True")</f>
        <v>13.51568262653899</v>
      </c>
      <c r="U5368" s="43">
        <f ca="1">_xll.BInterpol('Base CDI'!$H$4:$H$28,'Base CDI'!$I$4:$I$29,S5368,"Cubic","Extrapolate=Linear","MultiX=Average","Skip=True","Sort=True")</f>
        <v>13.539206566347467</v>
      </c>
    </row>
    <row r="5369" spans="16:21" x14ac:dyDescent="0.25">
      <c r="P5369" s="10">
        <v>42318</v>
      </c>
      <c r="Q5369">
        <v>39.489019999999996</v>
      </c>
      <c r="S5369" s="42">
        <f t="shared" ca="1" si="89"/>
        <v>51389</v>
      </c>
      <c r="T5369" s="43">
        <f ca="1">_xll.BInterpol('Base CDI'!$H$4:$H$28,'Base CDI'!$J$4:$J$29,S5369,"Cubic","Extrapolate=Linear","MultiX=Average","Skip=True","Sort=True")</f>
        <v>13.515685362517102</v>
      </c>
      <c r="U5369" s="43">
        <f ca="1">_xll.BInterpol('Base CDI'!$H$4:$H$28,'Base CDI'!$I$4:$I$29,S5369,"Cubic","Extrapolate=Linear","MultiX=Average","Skip=True","Sort=True")</f>
        <v>13.539213406292747</v>
      </c>
    </row>
    <row r="5370" spans="16:21" x14ac:dyDescent="0.25">
      <c r="P5370" s="10">
        <v>42319</v>
      </c>
      <c r="Q5370">
        <v>39.509749999999997</v>
      </c>
      <c r="S5370" s="42">
        <f t="shared" ca="1" si="89"/>
        <v>51390</v>
      </c>
      <c r="T5370" s="43">
        <f ca="1">_xll.BInterpol('Base CDI'!$H$4:$H$28,'Base CDI'!$J$4:$J$29,S5370,"Cubic","Extrapolate=Linear","MultiX=Average","Skip=True","Sort=True")</f>
        <v>13.515688098495215</v>
      </c>
      <c r="U5370" s="43">
        <f ca="1">_xll.BInterpol('Base CDI'!$H$4:$H$28,'Base CDI'!$I$4:$I$29,S5370,"Cubic","Extrapolate=Linear","MultiX=Average","Skip=True","Sort=True")</f>
        <v>13.539220246238028</v>
      </c>
    </row>
    <row r="5371" spans="16:21" x14ac:dyDescent="0.25">
      <c r="P5371" s="10">
        <v>42320</v>
      </c>
      <c r="Q5371">
        <v>39.53049</v>
      </c>
      <c r="S5371" s="42">
        <f t="shared" ca="1" si="89"/>
        <v>51391</v>
      </c>
      <c r="T5371" s="43">
        <f ca="1">_xll.BInterpol('Base CDI'!$H$4:$H$28,'Base CDI'!$J$4:$J$29,S5371,"Cubic","Extrapolate=Linear","MultiX=Average","Skip=True","Sort=True")</f>
        <v>13.515690834473325</v>
      </c>
      <c r="U5371" s="43">
        <f ca="1">_xll.BInterpol('Base CDI'!$H$4:$H$28,'Base CDI'!$I$4:$I$29,S5371,"Cubic","Extrapolate=Linear","MultiX=Average","Skip=True","Sort=True")</f>
        <v>13.539227086183308</v>
      </c>
    </row>
    <row r="5372" spans="16:21" x14ac:dyDescent="0.25">
      <c r="P5372" s="10">
        <v>42321</v>
      </c>
      <c r="Q5372">
        <v>39.55124</v>
      </c>
      <c r="S5372" s="42">
        <f t="shared" ca="1" si="89"/>
        <v>51392</v>
      </c>
      <c r="T5372" s="43">
        <f ca="1">_xll.BInterpol('Base CDI'!$H$4:$H$28,'Base CDI'!$J$4:$J$29,S5372,"Cubic","Extrapolate=Linear","MultiX=Average","Skip=True","Sort=True")</f>
        <v>13.515693570451438</v>
      </c>
      <c r="U5372" s="43">
        <f ca="1">_xll.BInterpol('Base CDI'!$H$4:$H$28,'Base CDI'!$I$4:$I$29,S5372,"Cubic","Extrapolate=Linear","MultiX=Average","Skip=True","Sort=True")</f>
        <v>13.539233926128588</v>
      </c>
    </row>
    <row r="5373" spans="16:21" x14ac:dyDescent="0.25">
      <c r="P5373" s="10">
        <v>42324</v>
      </c>
      <c r="Q5373">
        <v>39.572009999999999</v>
      </c>
      <c r="S5373" s="42">
        <f t="shared" ca="1" si="89"/>
        <v>51393</v>
      </c>
      <c r="T5373" s="43">
        <f ca="1">_xll.BInterpol('Base CDI'!$H$4:$H$28,'Base CDI'!$J$4:$J$29,S5373,"Cubic","Extrapolate=Linear","MultiX=Average","Skip=True","Sort=True")</f>
        <v>13.51569630642955</v>
      </c>
      <c r="U5373" s="43">
        <f ca="1">_xll.BInterpol('Base CDI'!$H$4:$H$28,'Base CDI'!$I$4:$I$29,S5373,"Cubic","Extrapolate=Linear","MultiX=Average","Skip=True","Sort=True")</f>
        <v>13.539240766073869</v>
      </c>
    </row>
    <row r="5374" spans="16:21" x14ac:dyDescent="0.25">
      <c r="P5374" s="10">
        <v>42325</v>
      </c>
      <c r="Q5374">
        <v>39.592779999999998</v>
      </c>
      <c r="S5374" s="42">
        <f t="shared" ca="1" si="89"/>
        <v>51394</v>
      </c>
      <c r="T5374" s="43">
        <f ca="1">_xll.BInterpol('Base CDI'!$H$4:$H$28,'Base CDI'!$J$4:$J$29,S5374,"Cubic","Extrapolate=Linear","MultiX=Average","Skip=True","Sort=True")</f>
        <v>13.515699042407663</v>
      </c>
      <c r="U5374" s="43">
        <f ca="1">_xll.BInterpol('Base CDI'!$H$4:$H$28,'Base CDI'!$I$4:$I$29,S5374,"Cubic","Extrapolate=Linear","MultiX=Average","Skip=True","Sort=True")</f>
        <v>13.539247606019149</v>
      </c>
    </row>
    <row r="5375" spans="16:21" x14ac:dyDescent="0.25">
      <c r="P5375" s="10">
        <v>42326</v>
      </c>
      <c r="Q5375">
        <v>39.61356</v>
      </c>
      <c r="S5375" s="42">
        <f t="shared" ca="1" si="89"/>
        <v>51395</v>
      </c>
      <c r="T5375" s="43">
        <f ca="1">_xll.BInterpol('Base CDI'!$H$4:$H$28,'Base CDI'!$J$4:$J$29,S5375,"Cubic","Extrapolate=Linear","MultiX=Average","Skip=True","Sort=True")</f>
        <v>13.515701778385775</v>
      </c>
      <c r="U5375" s="43">
        <f ca="1">_xll.BInterpol('Base CDI'!$H$4:$H$28,'Base CDI'!$I$4:$I$29,S5375,"Cubic","Extrapolate=Linear","MultiX=Average","Skip=True","Sort=True")</f>
        <v>13.53925444596443</v>
      </c>
    </row>
    <row r="5376" spans="16:21" x14ac:dyDescent="0.25">
      <c r="P5376" s="10">
        <v>42327</v>
      </c>
      <c r="Q5376">
        <v>39.634360000000001</v>
      </c>
      <c r="S5376" s="42">
        <f t="shared" ca="1" si="89"/>
        <v>51396</v>
      </c>
      <c r="T5376" s="43">
        <f ca="1">_xll.BInterpol('Base CDI'!$H$4:$H$28,'Base CDI'!$J$4:$J$29,S5376,"Cubic","Extrapolate=Linear","MultiX=Average","Skip=True","Sort=True")</f>
        <v>13.515704514363886</v>
      </c>
      <c r="U5376" s="43">
        <f ca="1">_xll.BInterpol('Base CDI'!$H$4:$H$28,'Base CDI'!$I$4:$I$29,S5376,"Cubic","Extrapolate=Linear","MultiX=Average","Skip=True","Sort=True")</f>
        <v>13.53926128590971</v>
      </c>
    </row>
    <row r="5377" spans="16:21" x14ac:dyDescent="0.25">
      <c r="P5377" s="10">
        <v>42328</v>
      </c>
      <c r="Q5377">
        <v>39.655169999999998</v>
      </c>
      <c r="S5377" s="42">
        <f t="shared" ca="1" si="89"/>
        <v>51397</v>
      </c>
      <c r="T5377" s="43">
        <f ca="1">_xll.BInterpol('Base CDI'!$H$4:$H$28,'Base CDI'!$J$4:$J$29,S5377,"Cubic","Extrapolate=Linear","MultiX=Average","Skip=True","Sort=True")</f>
        <v>13.515707250341999</v>
      </c>
      <c r="U5377" s="43">
        <f ca="1">_xll.BInterpol('Base CDI'!$H$4:$H$28,'Base CDI'!$I$4:$I$29,S5377,"Cubic","Extrapolate=Linear","MultiX=Average","Skip=True","Sort=True")</f>
        <v>13.53926812585499</v>
      </c>
    </row>
    <row r="5378" spans="16:21" x14ac:dyDescent="0.25">
      <c r="P5378" s="10">
        <v>42331</v>
      </c>
      <c r="Q5378">
        <v>39.675980000000003</v>
      </c>
      <c r="S5378" s="42">
        <f t="shared" ca="1" si="89"/>
        <v>51398</v>
      </c>
      <c r="T5378" s="43">
        <f ca="1">_xll.BInterpol('Base CDI'!$H$4:$H$28,'Base CDI'!$J$4:$J$29,S5378,"Cubic","Extrapolate=Linear","MultiX=Average","Skip=True","Sort=True")</f>
        <v>13.515709986320111</v>
      </c>
      <c r="U5378" s="43">
        <f ca="1">_xll.BInterpol('Base CDI'!$H$4:$H$28,'Base CDI'!$I$4:$I$29,S5378,"Cubic","Extrapolate=Linear","MultiX=Average","Skip=True","Sort=True")</f>
        <v>13.539274965800271</v>
      </c>
    </row>
    <row r="5379" spans="16:21" x14ac:dyDescent="0.25">
      <c r="P5379" s="10">
        <v>42332</v>
      </c>
      <c r="Q5379">
        <v>39.696809999999999</v>
      </c>
      <c r="S5379" s="42">
        <f t="shared" ca="1" si="89"/>
        <v>51399</v>
      </c>
      <c r="T5379" s="43">
        <f ca="1">_xll.BInterpol('Base CDI'!$H$4:$H$28,'Base CDI'!$J$4:$J$29,S5379,"Cubic","Extrapolate=Linear","MultiX=Average","Skip=True","Sort=True")</f>
        <v>13.515712722298224</v>
      </c>
      <c r="U5379" s="43">
        <f ca="1">_xll.BInterpol('Base CDI'!$H$4:$H$28,'Base CDI'!$I$4:$I$29,S5379,"Cubic","Extrapolate=Linear","MultiX=Average","Skip=True","Sort=True")</f>
        <v>13.539281805745551</v>
      </c>
    </row>
    <row r="5380" spans="16:21" x14ac:dyDescent="0.25">
      <c r="P5380" s="10">
        <v>42333</v>
      </c>
      <c r="Q5380">
        <v>39.717649999999999</v>
      </c>
      <c r="S5380" s="42">
        <f t="shared" ca="1" si="89"/>
        <v>51400</v>
      </c>
      <c r="T5380" s="43">
        <f ca="1">_xll.BInterpol('Base CDI'!$H$4:$H$28,'Base CDI'!$J$4:$J$29,S5380,"Cubic","Extrapolate=Linear","MultiX=Average","Skip=True","Sort=True")</f>
        <v>13.515715458276336</v>
      </c>
      <c r="U5380" s="43">
        <f ca="1">_xll.BInterpol('Base CDI'!$H$4:$H$28,'Base CDI'!$I$4:$I$29,S5380,"Cubic","Extrapolate=Linear","MultiX=Average","Skip=True","Sort=True")</f>
        <v>13.539288645690831</v>
      </c>
    </row>
    <row r="5381" spans="16:21" x14ac:dyDescent="0.25">
      <c r="P5381" s="10">
        <v>42334</v>
      </c>
      <c r="Q5381">
        <v>39.738500000000002</v>
      </c>
      <c r="S5381" s="42">
        <f t="shared" ca="1" si="89"/>
        <v>51401</v>
      </c>
      <c r="T5381" s="43">
        <f ca="1">_xll.BInterpol('Base CDI'!$H$4:$H$28,'Base CDI'!$J$4:$J$29,S5381,"Cubic","Extrapolate=Linear","MultiX=Average","Skip=True","Sort=True")</f>
        <v>13.515718194254447</v>
      </c>
      <c r="U5381" s="43">
        <f ca="1">_xll.BInterpol('Base CDI'!$H$4:$H$28,'Base CDI'!$I$4:$I$29,S5381,"Cubic","Extrapolate=Linear","MultiX=Average","Skip=True","Sort=True")</f>
        <v>13.539295485636112</v>
      </c>
    </row>
    <row r="5382" spans="16:21" x14ac:dyDescent="0.25">
      <c r="P5382" s="10">
        <v>42335</v>
      </c>
      <c r="Q5382">
        <v>39.759360000000001</v>
      </c>
      <c r="S5382" s="42">
        <f t="shared" ca="1" si="89"/>
        <v>51402</v>
      </c>
      <c r="T5382" s="43">
        <f ca="1">_xll.BInterpol('Base CDI'!$H$4:$H$28,'Base CDI'!$J$4:$J$29,S5382,"Cubic","Extrapolate=Linear","MultiX=Average","Skip=True","Sort=True")</f>
        <v>13.515720930232559</v>
      </c>
      <c r="U5382" s="43">
        <f ca="1">_xll.BInterpol('Base CDI'!$H$4:$H$28,'Base CDI'!$I$4:$I$29,S5382,"Cubic","Extrapolate=Linear","MultiX=Average","Skip=True","Sort=True")</f>
        <v>13.539302325581392</v>
      </c>
    </row>
    <row r="5383" spans="16:21" x14ac:dyDescent="0.25">
      <c r="P5383" s="10">
        <v>42338</v>
      </c>
      <c r="Q5383">
        <v>39.780230000000003</v>
      </c>
      <c r="S5383" s="42">
        <f t="shared" ca="1" si="89"/>
        <v>51403</v>
      </c>
      <c r="T5383" s="43">
        <f ca="1">_xll.BInterpol('Base CDI'!$H$4:$H$28,'Base CDI'!$J$4:$J$29,S5383,"Cubic","Extrapolate=Linear","MultiX=Average","Skip=True","Sort=True")</f>
        <v>13.515723666210672</v>
      </c>
      <c r="U5383" s="43">
        <f ca="1">_xll.BInterpol('Base CDI'!$H$4:$H$28,'Base CDI'!$I$4:$I$29,S5383,"Cubic","Extrapolate=Linear","MultiX=Average","Skip=True","Sort=True")</f>
        <v>13.539309165526673</v>
      </c>
    </row>
    <row r="5384" spans="16:21" x14ac:dyDescent="0.25">
      <c r="P5384" s="10">
        <v>42339</v>
      </c>
      <c r="Q5384">
        <v>39.801119999999997</v>
      </c>
      <c r="S5384" s="42">
        <f t="shared" ca="1" si="89"/>
        <v>51404</v>
      </c>
      <c r="T5384" s="43">
        <f ca="1">_xll.BInterpol('Base CDI'!$H$4:$H$28,'Base CDI'!$J$4:$J$29,S5384,"Cubic","Extrapolate=Linear","MultiX=Average","Skip=True","Sort=True")</f>
        <v>13.515726402188784</v>
      </c>
      <c r="U5384" s="43">
        <f ca="1">_xll.BInterpol('Base CDI'!$H$4:$H$28,'Base CDI'!$I$4:$I$29,S5384,"Cubic","Extrapolate=Linear","MultiX=Average","Skip=True","Sort=True")</f>
        <v>13.539316005471953</v>
      </c>
    </row>
    <row r="5385" spans="16:21" x14ac:dyDescent="0.25">
      <c r="P5385" s="10">
        <v>42340</v>
      </c>
      <c r="Q5385">
        <v>39.822009999999999</v>
      </c>
      <c r="S5385" s="42">
        <f t="shared" ca="1" si="89"/>
        <v>51405</v>
      </c>
      <c r="T5385" s="43">
        <f ca="1">_xll.BInterpol('Base CDI'!$H$4:$H$28,'Base CDI'!$J$4:$J$29,S5385,"Cubic","Extrapolate=Linear","MultiX=Average","Skip=True","Sort=True")</f>
        <v>13.515729138166897</v>
      </c>
      <c r="U5385" s="43">
        <f ca="1">_xll.BInterpol('Base CDI'!$H$4:$H$28,'Base CDI'!$I$4:$I$29,S5385,"Cubic","Extrapolate=Linear","MultiX=Average","Skip=True","Sort=True")</f>
        <v>13.539322845417233</v>
      </c>
    </row>
    <row r="5386" spans="16:21" x14ac:dyDescent="0.25">
      <c r="P5386" s="10">
        <v>42341</v>
      </c>
      <c r="Q5386">
        <v>39.842910000000003</v>
      </c>
      <c r="S5386" s="42">
        <f t="shared" ca="1" si="89"/>
        <v>51406</v>
      </c>
      <c r="T5386" s="43">
        <f ca="1">_xll.BInterpol('Base CDI'!$H$4:$H$28,'Base CDI'!$J$4:$J$29,S5386,"Cubic","Extrapolate=Linear","MultiX=Average","Skip=True","Sort=True")</f>
        <v>13.515731874145009</v>
      </c>
      <c r="U5386" s="43">
        <f ca="1">_xll.BInterpol('Base CDI'!$H$4:$H$28,'Base CDI'!$I$4:$I$29,S5386,"Cubic","Extrapolate=Linear","MultiX=Average","Skip=True","Sort=True")</f>
        <v>13.539329685362514</v>
      </c>
    </row>
    <row r="5387" spans="16:21" x14ac:dyDescent="0.25">
      <c r="P5387" s="10">
        <v>42342</v>
      </c>
      <c r="Q5387">
        <v>39.86383</v>
      </c>
      <c r="S5387" s="42">
        <f ca="1">S5386+1</f>
        <v>51407</v>
      </c>
      <c r="T5387" s="43">
        <f ca="1">_xll.BInterpol('Base CDI'!$H$4:$H$28,'Base CDI'!$J$4:$J$29,S5387,"Cubic","Extrapolate=Linear","MultiX=Average","Skip=True","Sort=True")</f>
        <v>13.51573461012312</v>
      </c>
      <c r="U5387" s="43">
        <f ca="1">_xll.BInterpol('Base CDI'!$H$4:$H$28,'Base CDI'!$I$4:$I$29,S5387,"Cubic","Extrapolate=Linear","MultiX=Average","Skip=True","Sort=True")</f>
        <v>13.539336525307794</v>
      </c>
    </row>
    <row r="5388" spans="16:21" x14ac:dyDescent="0.25">
      <c r="P5388" s="10">
        <v>42345</v>
      </c>
      <c r="Q5388">
        <v>39.88476</v>
      </c>
      <c r="S5388" s="42">
        <f ca="1">S5387+1</f>
        <v>51408</v>
      </c>
      <c r="T5388" s="43">
        <f ca="1">_xll.BInterpol('Base CDI'!$H$4:$H$28,'Base CDI'!$J$4:$J$29,S5388,"Cubic","Extrapolate=Linear","MultiX=Average","Skip=True","Sort=True")</f>
        <v>13.515737346101233</v>
      </c>
      <c r="U5388" s="43">
        <f ca="1">_xll.BInterpol('Base CDI'!$H$4:$H$28,'Base CDI'!$I$4:$I$29,S5388,"Cubic","Extrapolate=Linear","MultiX=Average","Skip=True","Sort=True")</f>
        <v>13.539343365253076</v>
      </c>
    </row>
    <row r="5389" spans="16:21" x14ac:dyDescent="0.25">
      <c r="P5389" s="10">
        <v>42346</v>
      </c>
      <c r="Q5389">
        <v>39.905700000000003</v>
      </c>
      <c r="S5389" s="42">
        <f ca="1">S5388+1</f>
        <v>51409</v>
      </c>
      <c r="T5389" s="43">
        <f ca="1">_xll.BInterpol('Base CDI'!$H$4:$H$28,'Base CDI'!$J$4:$J$29,S5389,"Cubic","Extrapolate=Linear","MultiX=Average","Skip=True","Sort=True")</f>
        <v>13.515740082079345</v>
      </c>
      <c r="U5389" s="43">
        <f ca="1">_xll.BInterpol('Base CDI'!$H$4:$H$28,'Base CDI'!$I$4:$I$29,S5389,"Cubic","Extrapolate=Linear","MultiX=Average","Skip=True","Sort=True")</f>
        <v>13.539350205198357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>
        <v>45961</v>
      </c>
      <c r="Q7874">
        <v>96.067639600000007</v>
      </c>
    </row>
    <row r="7875" spans="16:17" x14ac:dyDescent="0.25">
      <c r="P7875" s="10">
        <v>45964</v>
      </c>
      <c r="Q7875">
        <v>96.120602599999998</v>
      </c>
    </row>
    <row r="7876" spans="16:17" x14ac:dyDescent="0.25">
      <c r="P7876" s="10">
        <v>45965</v>
      </c>
      <c r="Q7876">
        <v>96.173594899999998</v>
      </c>
    </row>
    <row r="7877" spans="16:17" x14ac:dyDescent="0.25">
      <c r="P7877" s="10">
        <v>45966</v>
      </c>
      <c r="Q7877">
        <v>96.226616399999997</v>
      </c>
    </row>
    <row r="7878" spans="16:17" x14ac:dyDescent="0.25">
      <c r="P7878" s="10">
        <v>45967</v>
      </c>
      <c r="Q7878">
        <v>96.279667000000003</v>
      </c>
    </row>
    <row r="7879" spans="16:17" x14ac:dyDescent="0.25">
      <c r="P7879" s="10">
        <v>45968</v>
      </c>
      <c r="Q7879">
        <v>96.332746999999998</v>
      </c>
    </row>
    <row r="7880" spans="16:17" x14ac:dyDescent="0.25">
      <c r="P7880" s="10">
        <v>45971</v>
      </c>
      <c r="Q7880">
        <v>96.385856200000006</v>
      </c>
    </row>
    <row r="7881" spans="16:17" x14ac:dyDescent="0.25">
      <c r="P7881" s="10">
        <v>45972</v>
      </c>
      <c r="Q7881">
        <v>96.438994699999995</v>
      </c>
    </row>
    <row r="7882" spans="16:17" x14ac:dyDescent="0.25">
      <c r="P7882" s="10">
        <v>45973</v>
      </c>
      <c r="Q7882">
        <v>96.492162500000006</v>
      </c>
    </row>
    <row r="7883" spans="16:17" x14ac:dyDescent="0.25">
      <c r="P7883" s="10">
        <v>45974</v>
      </c>
      <c r="Q7883">
        <v>96.545359599999998</v>
      </c>
    </row>
    <row r="7884" spans="16:17" x14ac:dyDescent="0.25">
      <c r="P7884" s="10">
        <v>45975</v>
      </c>
      <c r="Q7884">
        <v>96.598585999999997</v>
      </c>
    </row>
    <row r="7885" spans="16:17" x14ac:dyDescent="0.25">
      <c r="P7885" s="10">
        <v>45978</v>
      </c>
      <c r="Q7885">
        <v>96.651841700000006</v>
      </c>
    </row>
    <row r="7886" spans="16:17" x14ac:dyDescent="0.25">
      <c r="P7886" s="10">
        <v>45979</v>
      </c>
      <c r="Q7886">
        <v>96.705126899999996</v>
      </c>
    </row>
    <row r="7887" spans="16:17" x14ac:dyDescent="0.25">
      <c r="P7887" s="10">
        <v>45980</v>
      </c>
      <c r="Q7887">
        <v>96.758441399999995</v>
      </c>
    </row>
    <row r="7888" spans="16:17" x14ac:dyDescent="0.25">
      <c r="P7888" s="10">
        <v>45982</v>
      </c>
      <c r="Q7888">
        <v>96.811785299999997</v>
      </c>
    </row>
    <row r="7889" spans="16:17" x14ac:dyDescent="0.25">
      <c r="P7889" s="10">
        <v>45985</v>
      </c>
      <c r="Q7889">
        <v>96.865158600000001</v>
      </c>
    </row>
    <row r="7890" spans="16:17" x14ac:dyDescent="0.25">
      <c r="P7890" s="10">
        <v>45986</v>
      </c>
      <c r="Q7890">
        <v>96.918561299999993</v>
      </c>
    </row>
    <row r="7891" spans="16:17" x14ac:dyDescent="0.25">
      <c r="P7891" s="10">
        <v>45987</v>
      </c>
      <c r="Q7891">
        <v>96.971993499999996</v>
      </c>
    </row>
    <row r="7892" spans="16:17" x14ac:dyDescent="0.25">
      <c r="P7892" s="10">
        <v>45988</v>
      </c>
      <c r="Q7892">
        <v>97.025455100000002</v>
      </c>
    </row>
    <row r="7893" spans="16:17" x14ac:dyDescent="0.25">
      <c r="P7893" s="10">
        <v>45989</v>
      </c>
      <c r="Q7893">
        <v>97.078946200000004</v>
      </c>
    </row>
    <row r="7894" spans="16:17" x14ac:dyDescent="0.25">
      <c r="P7894" s="10">
        <v>45992</v>
      </c>
      <c r="Q7894">
        <v>97.132466800000003</v>
      </c>
    </row>
    <row r="7895" spans="16:17" x14ac:dyDescent="0.25">
      <c r="P7895" s="10">
        <v>45993</v>
      </c>
      <c r="Q7895">
        <v>97.186016899999998</v>
      </c>
    </row>
    <row r="7896" spans="16:17" x14ac:dyDescent="0.25">
      <c r="P7896" s="10">
        <v>45994</v>
      </c>
      <c r="Q7896">
        <v>97.239596500000005</v>
      </c>
    </row>
    <row r="7897" spans="16:17" x14ac:dyDescent="0.25">
      <c r="P7897" s="10">
        <v>45995</v>
      </c>
      <c r="Q7897">
        <v>97.293205700000001</v>
      </c>
    </row>
    <row r="7898" spans="16:17" x14ac:dyDescent="0.25">
      <c r="P7898" s="10">
        <v>45996</v>
      </c>
      <c r="Q7898">
        <v>97.346844399999995</v>
      </c>
    </row>
    <row r="7899" spans="16:17" x14ac:dyDescent="0.25">
      <c r="P7899" s="10">
        <v>45999</v>
      </c>
      <c r="Q7899">
        <v>97.400512699999993</v>
      </c>
    </row>
    <row r="7900" spans="16:17" x14ac:dyDescent="0.25">
      <c r="P7900" s="10">
        <v>46000</v>
      </c>
      <c r="Q7900">
        <v>97.454210599999996</v>
      </c>
    </row>
    <row r="7901" spans="16:17" x14ac:dyDescent="0.25">
      <c r="P7901" s="10">
        <v>46001</v>
      </c>
      <c r="Q7901">
        <v>97.507938100000004</v>
      </c>
    </row>
    <row r="7902" spans="16:17" x14ac:dyDescent="0.25">
      <c r="P7902" s="10">
        <v>46002</v>
      </c>
      <c r="Q7902">
        <v>97.561695200000003</v>
      </c>
    </row>
    <row r="7903" spans="16:17" x14ac:dyDescent="0.25">
      <c r="P7903" s="10">
        <v>46003</v>
      </c>
      <c r="Q7903">
        <v>97.615481900000006</v>
      </c>
    </row>
    <row r="7904" spans="16:17" x14ac:dyDescent="0.25">
      <c r="P7904" s="10">
        <v>46006</v>
      </c>
      <c r="Q7904">
        <v>97.669298299999994</v>
      </c>
    </row>
    <row r="7905" spans="16:17" x14ac:dyDescent="0.25">
      <c r="P7905" s="10">
        <v>46007</v>
      </c>
      <c r="Q7905">
        <v>97.723144399999995</v>
      </c>
    </row>
    <row r="7906" spans="16:17" x14ac:dyDescent="0.25">
      <c r="P7906" s="10">
        <v>46008</v>
      </c>
      <c r="Q7906">
        <v>97.777020100000001</v>
      </c>
    </row>
    <row r="7907" spans="16:17" x14ac:dyDescent="0.25">
      <c r="P7907" s="10">
        <v>46009</v>
      </c>
      <c r="Q7907">
        <v>97.830925500000006</v>
      </c>
    </row>
    <row r="7908" spans="16:17" x14ac:dyDescent="0.25">
      <c r="P7908" s="10">
        <v>46010</v>
      </c>
      <c r="Q7908">
        <v>97.884860700000004</v>
      </c>
    </row>
    <row r="7909" spans="16:17" x14ac:dyDescent="0.25">
      <c r="P7909" s="10">
        <v>46013</v>
      </c>
      <c r="Q7909">
        <v>97.938825600000001</v>
      </c>
    </row>
    <row r="7910" spans="16:17" x14ac:dyDescent="0.25">
      <c r="P7910" s="10">
        <v>46014</v>
      </c>
      <c r="Q7910">
        <v>97.992820300000005</v>
      </c>
    </row>
    <row r="7911" spans="16:17" x14ac:dyDescent="0.25">
      <c r="P7911" s="10">
        <v>46015</v>
      </c>
      <c r="Q7911">
        <v>98.046844699999994</v>
      </c>
    </row>
    <row r="7912" spans="16:17" x14ac:dyDescent="0.25">
      <c r="P7912" s="10">
        <v>46017</v>
      </c>
      <c r="Q7912">
        <v>98.100898900000004</v>
      </c>
    </row>
    <row r="7913" spans="16:17" x14ac:dyDescent="0.25">
      <c r="P7913" s="10">
        <v>46020</v>
      </c>
      <c r="Q7913">
        <v>98.154982899999993</v>
      </c>
    </row>
    <row r="7914" spans="16:17" x14ac:dyDescent="0.25">
      <c r="P7914" s="10">
        <v>46021</v>
      </c>
      <c r="Q7914">
        <v>98.209096700000003</v>
      </c>
    </row>
    <row r="7915" spans="16:17" x14ac:dyDescent="0.25">
      <c r="P7915" s="10">
        <v>46022</v>
      </c>
      <c r="Q7915">
        <v>98.263240400000001</v>
      </c>
    </row>
    <row r="7916" spans="16:17" x14ac:dyDescent="0.25">
      <c r="P7916" s="10">
        <v>46024</v>
      </c>
      <c r="Q7916">
        <v>98.317413900000005</v>
      </c>
    </row>
    <row r="7917" spans="16:17" x14ac:dyDescent="0.25">
      <c r="P7917" s="10">
        <v>46027</v>
      </c>
      <c r="Q7917">
        <v>98.371617299999997</v>
      </c>
    </row>
    <row r="7918" spans="16:17" x14ac:dyDescent="0.25">
      <c r="P7918" s="10">
        <v>46028</v>
      </c>
      <c r="Q7918">
        <v>98.425850499999996</v>
      </c>
    </row>
    <row r="7919" spans="16:17" x14ac:dyDescent="0.25">
      <c r="P7919" s="10">
        <v>46029</v>
      </c>
      <c r="Q7919">
        <v>98.480113700000004</v>
      </c>
    </row>
    <row r="7920" spans="16:17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opLeftCell="B7" zoomScale="90" zoomScaleNormal="90" workbookViewId="0">
      <selection activeCell="J19" sqref="J19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10.3262</v>
      </c>
      <c r="E3" s="47">
        <f>_xll.BDP(A3,"YLD_YTM_MID", "PRICING_SOURCE=ANDE")</f>
        <v>10.3279</v>
      </c>
      <c r="F3" s="4">
        <f>+D3-E3</f>
        <v>-1.6999999999995907E-3</v>
      </c>
      <c r="G3" s="12">
        <f>_xll.BDP(A3,"RISK_MID",,)/100</f>
        <v>0.24284135200605306</v>
      </c>
      <c r="H3" s="12">
        <f>_xll.BDP(A3,"DUR_MID",,)</f>
        <v>0.5847643844732987</v>
      </c>
      <c r="I3" s="12">
        <f>_xll.BDP(A3,"px_LAST",,)</f>
        <v>4581.6411129999997</v>
      </c>
      <c r="J3" s="3">
        <f>_xll.BDP(A3,"PX_LAST",,)/_xll.BDP(A3,"PX_YEST_CLOSE",,)-1</f>
        <v>5.4204560269699442E-4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8.5040999999999993</v>
      </c>
      <c r="E4" s="47">
        <f>_xll.BDP(A4,"YLD_YTM_MID", "PRICING_SOURCE=ANDE")</f>
        <v>8.4850999999999992</v>
      </c>
      <c r="F4" s="4">
        <f t="shared" ref="F4:F13" si="1">+D4-E4</f>
        <v>1.9000000000000128E-2</v>
      </c>
      <c r="G4" s="12">
        <f>_xll.BDP(A4,"RISK_MID",,)/100</f>
        <v>0.5337927831824345</v>
      </c>
      <c r="H4" s="12">
        <f>_xll.BDP(A4,"DUR_MID",,)</f>
        <v>1.2902050052709606</v>
      </c>
      <c r="I4" s="12">
        <f>_xll.BDP(A4,"px_LAST",,)</f>
        <v>4489.1108400000003</v>
      </c>
      <c r="J4" s="3">
        <f>_xll.BDP(A4,"PX_LAST",,)/_xll.BDP(A4,"PX_YEST_CLOSE",,)-1</f>
        <v>2.624459857132333E-4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45992</v>
      </c>
      <c r="AI4" s="43">
        <f ca="1">_xll.BInterpol('Base IPCA'!$C$3:$C$13,'Base IPCA'!$E$3:$E$13,AH4,"Cubic","Extrapolate=Linear","MultiX=Average","Skip=True","Sort=True")</f>
        <v>12.062697069597069</v>
      </c>
      <c r="AJ4" s="43">
        <f ca="1">_xll.BInterpol('Base IPCA'!$C$3:$C$13,'Base IPCA'!$D$3:$D$13,AH4,"Cubic","Extrapolate=Linear","MultiX=Average","Skip=True","Sort=True")</f>
        <v>12.041510256410257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7.9984000000000002</v>
      </c>
      <c r="E5" s="47">
        <f>_xll.BDP(A5,"YLD_YTM_MID", "PRICING_SOURCE=ANDE")</f>
        <v>7.9821999999999997</v>
      </c>
      <c r="F5" s="4">
        <f t="shared" si="1"/>
        <v>1.6200000000000436E-2</v>
      </c>
      <c r="G5" s="12">
        <f>_xll.BDP(A5,"RISK_MID",,)/100</f>
        <v>0.98511114492976048</v>
      </c>
      <c r="H5" s="12">
        <f>_xll.BDP(A5,"DUR_MID",,)</f>
        <v>2.3692436049041441</v>
      </c>
      <c r="I5" s="12">
        <f>_xll.BDP(A5,"px_LAST",,)</f>
        <v>4490.4868159999996</v>
      </c>
      <c r="J5" s="3">
        <f>_xll.BDP(A5,"PX_LAST",,)/_xll.BDP(A5,"PX_YEST_CLOSE",,)-1</f>
        <v>1.0203006787001812E-5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45993</v>
      </c>
      <c r="AI5" s="43">
        <f ca="1">_xll.BInterpol('Base IPCA'!$C$3:$C$13,'Base IPCA'!$E$3:$E$13,AH5,"Cubic","Extrapolate=Linear","MultiX=Average","Skip=True","Sort=True")</f>
        <v>12.055946886446886</v>
      </c>
      <c r="AJ5" s="43">
        <f ca="1">_xll.BInterpol('Base IPCA'!$C$3:$C$13,'Base IPCA'!$D$3:$D$13,AH5,"Cubic","Extrapolate=Linear","MultiX=Average","Skip=True","Sort=True")</f>
        <v>12.034835897435897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7.7694000000000001</v>
      </c>
      <c r="E6" s="47">
        <f>_xll.BDP(A6,"YLD_YTM_MID", "PRICING_SOURCE=ANDE")</f>
        <v>7.7465999999999999</v>
      </c>
      <c r="F6" s="4">
        <f t="shared" si="1"/>
        <v>2.2800000000000153E-2</v>
      </c>
      <c r="G6" s="12">
        <f>_xll.BDP(A6,"RISK_MID",,)/100</f>
        <v>1.6082512180018966</v>
      </c>
      <c r="H6" s="12">
        <f>_xll.BDP(A6,"DUR_MID",,)</f>
        <v>3.93768076577773</v>
      </c>
      <c r="I6" s="12">
        <f>_xll.BDP(A6,"px_LAST",,)</f>
        <v>4401.5878910000001</v>
      </c>
      <c r="J6" s="3">
        <f>_xll.BDP(A6,"PX_LAST",,)/_xll.BDP(A6,"PX_YEST_CLOSE",,)-1</f>
        <v>-9.0093239061472818E-4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45994</v>
      </c>
      <c r="AI6" s="43">
        <f ca="1">_xll.BInterpol('Base IPCA'!$C$3:$C$13,'Base IPCA'!$E$3:$E$13,AH6,"Cubic","Extrapolate=Linear","MultiX=Average","Skip=True","Sort=True")</f>
        <v>12.049196703296703</v>
      </c>
      <c r="AJ6" s="43">
        <f ca="1">_xll.BInterpol('Base IPCA'!$C$3:$C$13,'Base IPCA'!$D$3:$D$13,AH6,"Cubic","Extrapolate=Linear","MultiX=Average","Skip=True","Sort=True")</f>
        <v>12.028161538461539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7.7248999999999999</v>
      </c>
      <c r="E7" s="47">
        <f>_xll.BDP(A7,"YLD_YTM_MID", "PRICING_SOURCE=ANDE")</f>
        <v>7.7070999999999996</v>
      </c>
      <c r="F7" s="4">
        <f t="shared" si="1"/>
        <v>1.780000000000026E-2</v>
      </c>
      <c r="G7" s="12">
        <f>_xll.BDP(A7,"RISK_MID",,)/100</f>
        <v>2.1351711327320118</v>
      </c>
      <c r="H7" s="12">
        <f>_xll.BDP(A7,"DUR_MID",,)</f>
        <v>5.337392434570166</v>
      </c>
      <c r="I7" s="12">
        <f>_xll.BDP(A7,"px_LAST",,)</f>
        <v>4309.4331050000001</v>
      </c>
      <c r="J7" s="3">
        <f>_xll.BDP(A7,"PX_LAST",,)/_xll.BDP(A7,"PX_YEST_CLOSE",,)-1</f>
        <v>-1.0268974698548483E-3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45995</v>
      </c>
      <c r="AI7" s="43">
        <f ca="1">_xll.BInterpol('Base IPCA'!$C$3:$C$13,'Base IPCA'!$E$3:$E$13,AH7,"Cubic","Extrapolate=Linear","MultiX=Average","Skip=True","Sort=True")</f>
        <v>12.04244652014652</v>
      </c>
      <c r="AJ7" s="43">
        <f ca="1">_xll.BInterpol('Base IPCA'!$C$3:$C$13,'Base IPCA'!$D$3:$D$13,AH7,"Cubic","Extrapolate=Linear","MultiX=Average","Skip=True","Sort=True")</f>
        <v>12.021487179487181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7.5346000000000002</v>
      </c>
      <c r="E8" s="47">
        <f>_xll.BDP(A8,"YLD_YTM_MID", "PRICING_SOURCE=ANDE")</f>
        <v>7.5029000000000003</v>
      </c>
      <c r="F8" s="4">
        <f t="shared" si="1"/>
        <v>3.1699999999999839E-2</v>
      </c>
      <c r="G8" s="12">
        <f>_xll.BDP(A8,"RISK_MID",,)/100</f>
        <v>2.751438337350919</v>
      </c>
      <c r="H8" s="12">
        <f>_xll.BDP(A8,"DUR_MID",,)</f>
        <v>7.0709007393040118</v>
      </c>
      <c r="I8" s="12">
        <f>_xll.BDP(A8,"px_LAST",,)</f>
        <v>4184.4047849999997</v>
      </c>
      <c r="J8" s="3">
        <f>_xll.BDP(A8,"PX_LAST",,)/_xll.BDP(A8,"PX_YEST_CLOSE",,)-1</f>
        <v>-1.5021869854678904E-3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45996</v>
      </c>
      <c r="AI8" s="43">
        <f ca="1">_xll.BInterpol('Base IPCA'!$C$3:$C$13,'Base IPCA'!$E$3:$E$13,AH8,"Cubic","Extrapolate=Linear","MultiX=Average","Skip=True","Sort=True")</f>
        <v>12.035696336996338</v>
      </c>
      <c r="AJ8" s="43">
        <f ca="1">_xll.BInterpol('Base IPCA'!$C$3:$C$13,'Base IPCA'!$D$3:$D$13,AH8,"Cubic","Extrapolate=Linear","MultiX=Average","Skip=True","Sort=True")</f>
        <v>12.014812820512821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7.3998999999999997</v>
      </c>
      <c r="E9" s="47">
        <f>_xll.BDP(A9,"YLD_YTM_MID", "PRICING_SOURCE=ANDE")</f>
        <v>7.3977000000000004</v>
      </c>
      <c r="F9" s="4">
        <f t="shared" si="1"/>
        <v>2.1999999999993136E-3</v>
      </c>
      <c r="G9" s="12">
        <f>_xll.BDP(A9,"RISK_MID",,)/100</f>
        <v>3.6105468939763341</v>
      </c>
      <c r="H9" s="12">
        <f>_xll.BDP(A9,"DUR_MID",,)</f>
        <v>9.3360044490269889</v>
      </c>
      <c r="I9" s="12">
        <f>_xll.BDP(A9,"px_LAST",,)</f>
        <v>4153.5219729999999</v>
      </c>
      <c r="J9" s="3">
        <f>_xll.BDP(A9,"PX_LAST",,)/_xll.BDP(A9,"PX_YEST_CLOSE",,)-1</f>
        <v>-3.4611820972815233E-3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45997</v>
      </c>
      <c r="AI9" s="43">
        <f ca="1">_xll.BInterpol('Base IPCA'!$C$3:$C$13,'Base IPCA'!$E$3:$E$13,AH9,"Cubic","Extrapolate=Linear","MultiX=Average","Skip=True","Sort=True")</f>
        <v>12.028946153846153</v>
      </c>
      <c r="AJ9" s="43">
        <f ca="1">_xll.BInterpol('Base IPCA'!$C$3:$C$13,'Base IPCA'!$D$3:$D$13,AH9,"Cubic","Extrapolate=Linear","MultiX=Average","Skip=True","Sort=True")</f>
        <v>12.008138461538461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7.2998000000000003</v>
      </c>
      <c r="E10" s="47">
        <f>_xll.BDP(A10,"YLD_YTM_MID", "PRICING_SOURCE=ANDE")</f>
        <v>7.2766999999999999</v>
      </c>
      <c r="F10" s="4">
        <f t="shared" si="1"/>
        <v>2.3100000000000342E-2</v>
      </c>
      <c r="G10" s="12">
        <f>_xll.BDP(A10,"RISK_MID",,)/100</f>
        <v>4.1580854140652264</v>
      </c>
      <c r="H10" s="12">
        <f>_xll.BDP(A10,"DUR_MID",,)</f>
        <v>11.031941387812488</v>
      </c>
      <c r="I10" s="12">
        <f>_xll.BDP(A10,"px_LAST",,)</f>
        <v>4044.2780760000001</v>
      </c>
      <c r="J10" s="3">
        <f>_xll.BDP(A10,"PX_LAST",,)/_xll.BDP(A10,"PX_YEST_CLOSE",,)-1</f>
        <v>-6.2429706476053726E-3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45998</v>
      </c>
      <c r="AI10" s="43">
        <f ca="1">_xll.BInterpol('Base IPCA'!$C$3:$C$13,'Base IPCA'!$E$3:$E$13,AH10,"Cubic","Extrapolate=Linear","MultiX=Average","Skip=True","Sort=True")</f>
        <v>12.022195970695972</v>
      </c>
      <c r="AJ10" s="43">
        <f ca="1">_xll.BInterpol('Base IPCA'!$C$3:$C$13,'Base IPCA'!$D$3:$D$13,AH10,"Cubic","Extrapolate=Linear","MultiX=Average","Skip=True","Sort=True")</f>
        <v>12.001464102564103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7.2199</v>
      </c>
      <c r="E11" s="47">
        <f>_xll.BDP(A11,"YLD_YTM_MID", "PRICING_SOURCE=ANDE")</f>
        <v>7.23</v>
      </c>
      <c r="F11" s="4">
        <f t="shared" si="1"/>
        <v>-1.0100000000000442E-2</v>
      </c>
      <c r="G11" s="12">
        <f>_xll.BDP(A11,"RISK_MID",,)/100</f>
        <v>4.5864942143020926</v>
      </c>
      <c r="H11" s="12">
        <f>_xll.BDP(A11,"DUR_MID",,)</f>
        <v>12.03623073559551</v>
      </c>
      <c r="I11" s="12">
        <f>_xll.BDP(A11,"px_LAST",,)</f>
        <v>4085.6999510000001</v>
      </c>
      <c r="J11" s="3">
        <f>_xll.BDP(A11,"PX_LAST",,)/_xll.BDP(A11,"PX_YEST_CLOSE",,)-1</f>
        <v>-1.8125661628699552E-3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45999</v>
      </c>
      <c r="AI11" s="43">
        <f ca="1">_xll.BInterpol('Base IPCA'!$C$3:$C$13,'Base IPCA'!$E$3:$E$13,AH11,"Cubic","Extrapolate=Linear","MultiX=Average","Skip=True","Sort=True")</f>
        <v>12.015445787545788</v>
      </c>
      <c r="AJ11" s="43">
        <f ca="1">_xll.BInterpol('Base IPCA'!$C$3:$C$13,'Base IPCA'!$D$3:$D$13,AH11,"Cubic","Extrapolate=Linear","MultiX=Average","Skip=True","Sort=True")</f>
        <v>11.994789743589745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7.1798999999999999</v>
      </c>
      <c r="E12" s="47">
        <f>_xll.BDP(A12,"YLD_YTM_MID", "PRICING_SOURCE=ANDE")</f>
        <v>7.1756000000000002</v>
      </c>
      <c r="F12" s="4">
        <f t="shared" si="1"/>
        <v>4.2999999999997485E-3</v>
      </c>
      <c r="G12" s="12">
        <f>_xll.BDP(A12,"RISK_MID",,)/100</f>
        <v>4.8476632155156949</v>
      </c>
      <c r="H12" s="12">
        <f>_xll.BDP(A12,"DUR_MID",,)</f>
        <v>12.987963849330091</v>
      </c>
      <c r="I12" s="12">
        <f>_xll.BDP(A12,"px_LAST",,)</f>
        <v>4000.415039</v>
      </c>
      <c r="J12" s="3">
        <f>_xll.BDP(A12,"PX_LAST",,)/_xll.BDP(A12,"PX_YEST_CLOSE",,)-1</f>
        <v>-7.7630651803428652E-4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46000</v>
      </c>
      <c r="AI12" s="43">
        <f ca="1">_xll.BInterpol('Base IPCA'!$C$3:$C$13,'Base IPCA'!$E$3:$E$13,AH12,"Cubic","Extrapolate=Linear","MultiX=Average","Skip=True","Sort=True")</f>
        <v>12.008695604395605</v>
      </c>
      <c r="AJ12" s="43">
        <f ca="1">_xll.BInterpol('Base IPCA'!$C$3:$C$13,'Base IPCA'!$D$3:$D$13,AH12,"Cubic","Extrapolate=Linear","MultiX=Average","Skip=True","Sort=True")</f>
        <v>11.988115384615385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7.2049000000000003</v>
      </c>
      <c r="E13" s="47">
        <f>_xll.BDP(A13,"YLD_YTM_MID", "PRICING_SOURCE=ANDE")</f>
        <v>7.2065999999999999</v>
      </c>
      <c r="F13" s="4">
        <f t="shared" si="1"/>
        <v>-1.6999999999995907E-3</v>
      </c>
      <c r="G13" s="12">
        <f>_xll.BDP(A13,"RISK_MID",,)/100</f>
        <v>4.9874115407271802</v>
      </c>
      <c r="H13" s="12">
        <f>_xll.BDP(A13,"DUR_MID",,)</f>
        <v>13.281467986779644</v>
      </c>
      <c r="I13" s="12">
        <f>_xll.BDP(A13,"px_LAST",,)</f>
        <v>4025.7280270000001</v>
      </c>
      <c r="J13" s="3">
        <f>_xll.BDP(A13,"PX_LAST",,)/_xll.BDP(A13,"PX_YEST_CLOSE",,)-1</f>
        <v>-1.8526705996368964E-4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46001</v>
      </c>
      <c r="AI13" s="43">
        <f ca="1">_xll.BInterpol('Base IPCA'!$C$3:$C$13,'Base IPCA'!$E$3:$E$13,AH13,"Cubic","Extrapolate=Linear","MultiX=Average","Skip=True","Sort=True")</f>
        <v>12.001945421245422</v>
      </c>
      <c r="AJ13" s="43">
        <f ca="1">_xll.BInterpol('Base IPCA'!$C$3:$C$13,'Base IPCA'!$D$3:$D$13,AH13,"Cubic","Extrapolate=Linear","MultiX=Average","Skip=True","Sort=True")</f>
        <v>11.981441025641026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46002</v>
      </c>
      <c r="AI14" s="43">
        <f ca="1">_xll.BInterpol('Base IPCA'!$C$3:$C$13,'Base IPCA'!$E$3:$E$13,AH14,"Cubic","Extrapolate=Linear","MultiX=Average","Skip=True","Sort=True")</f>
        <v>11.995195238095238</v>
      </c>
      <c r="AJ14" s="43">
        <f ca="1">_xll.BInterpol('Base IPCA'!$C$3:$C$13,'Base IPCA'!$D$3:$D$13,AH14,"Cubic","Extrapolate=Linear","MultiX=Average","Skip=True","Sort=True")</f>
        <v>11.974766666666667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46003</v>
      </c>
      <c r="AI15" s="43">
        <f ca="1">_xll.BInterpol('Base IPCA'!$C$3:$C$13,'Base IPCA'!$E$3:$E$13,AH15,"Cubic","Extrapolate=Linear","MultiX=Average","Skip=True","Sort=True")</f>
        <v>11.988445054945055</v>
      </c>
      <c r="AJ15" s="43">
        <f ca="1">_xll.BInterpol('Base IPCA'!$C$3:$C$13,'Base IPCA'!$D$3:$D$13,AH15,"Cubic","Extrapolate=Linear","MultiX=Average","Skip=True","Sort=True")</f>
        <v>11.968092307692308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46004</v>
      </c>
      <c r="AI16" s="43">
        <f ca="1">_xll.BInterpol('Base IPCA'!$C$3:$C$13,'Base IPCA'!$E$3:$E$13,AH16,"Cubic","Extrapolate=Linear","MultiX=Average","Skip=True","Sort=True")</f>
        <v>11.981694871794872</v>
      </c>
      <c r="AJ16" s="43">
        <f ca="1">_xll.BInterpol('Base IPCA'!$C$3:$C$13,'Base IPCA'!$D$3:$D$13,AH16,"Cubic","Extrapolate=Linear","MultiX=Average","Skip=True","Sort=True")</f>
        <v>11.961417948717949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46005</v>
      </c>
      <c r="AI17" s="43">
        <f ca="1">_xll.BInterpol('Base IPCA'!$C$3:$C$13,'Base IPCA'!$E$3:$E$13,AH17,"Cubic","Extrapolate=Linear","MultiX=Average","Skip=True","Sort=True")</f>
        <v>11.974944688644689</v>
      </c>
      <c r="AJ17" s="43">
        <f ca="1">_xll.BInterpol('Base IPCA'!$C$3:$C$13,'Base IPCA'!$D$3:$D$13,AH17,"Cubic","Extrapolate=Linear","MultiX=Average","Skip=True","Sort=True")</f>
        <v>11.95474358974359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10.29</v>
      </c>
      <c r="E18" s="259">
        <f t="shared" ref="E18:E26" ca="1" si="5">NETWORKDAYS(TODAY(),C18,feriadosbr)</f>
        <v>153</v>
      </c>
      <c r="F18" s="262">
        <f t="shared" ref="F18:F26" ca="1" si="6">100000/((1+D18%)^(E18/252))</f>
        <v>94226.809971165858</v>
      </c>
      <c r="G18" s="262">
        <f t="shared" ref="G18:G25" ca="1" si="7">F18*$F$30*$F$32</f>
        <v>174217.36235783814</v>
      </c>
      <c r="H18" s="259">
        <f t="shared" ref="H18:H26" ca="1" si="8">F18*$F$37</f>
        <v>94263.590714234859</v>
      </c>
      <c r="I18" s="262">
        <f t="shared" ref="I18:I26" ca="1" si="9">H18*$F$34</f>
        <v>174313.41024364706</v>
      </c>
      <c r="J18" s="257">
        <f t="shared" ref="J18:J26" ca="1" si="10">(((100000/H18)^(252/(E18-1)))-1)*100</f>
        <v>10.289706802299836</v>
      </c>
      <c r="K18" s="257">
        <f>_xll.BDP(A18,"LAST_PRICE")</f>
        <v>10.29</v>
      </c>
      <c r="L18" s="257">
        <f t="shared" ref="L18:L26" si="11">+K18-D18</f>
        <v>0</v>
      </c>
      <c r="M18" s="259">
        <f ca="1">I18-((100000/((1+(J18+0.01)%)^((E18-1)/252)))*$F$34)</f>
        <v>9.5325106944656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46006</v>
      </c>
      <c r="AI18" s="43">
        <f ca="1">_xll.BInterpol('Base IPCA'!$C$3:$C$13,'Base IPCA'!$E$3:$E$13,AH18,"Cubic","Extrapolate=Linear","MultiX=Average","Skip=True","Sort=True")</f>
        <v>11.968194505494505</v>
      </c>
      <c r="AJ18" s="43">
        <f ca="1">_xll.BInterpol('Base IPCA'!$C$3:$C$13,'Base IPCA'!$D$3:$D$13,AH18,"Cubic","Extrapolate=Linear","MultiX=Average","Skip=True","Sort=True")</f>
        <v>11.948069230769232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8.61</v>
      </c>
      <c r="E19" s="125">
        <f t="shared" ca="1" si="5"/>
        <v>339</v>
      </c>
      <c r="F19" s="264">
        <f t="shared" ca="1" si="6"/>
        <v>89484.241280394664</v>
      </c>
      <c r="G19" s="133">
        <f t="shared" ca="1" si="7"/>
        <v>165448.75596694089</v>
      </c>
      <c r="H19" s="125">
        <f t="shared" ca="1" si="8"/>
        <v>89519.170796614781</v>
      </c>
      <c r="I19" s="133">
        <f t="shared" ca="1" si="9"/>
        <v>165539.96962673502</v>
      </c>
      <c r="J19" s="258">
        <f t="shared" ca="1" si="10"/>
        <v>8.604937909605038</v>
      </c>
      <c r="K19" s="258">
        <f>_xll.BDP(A19,"LAST_PRICE")</f>
        <v>8.61</v>
      </c>
      <c r="L19" s="258">
        <f t="shared" si="11"/>
        <v>0</v>
      </c>
      <c r="M19" s="125">
        <f ca="1">I19-((100000/((1+(J19+0.01)%)^((E19-1)/252)))*$F$34)</f>
        <v>20.441965425707167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46007</v>
      </c>
      <c r="AI19" s="43">
        <f ca="1">_xll.BInterpol('Base IPCA'!$C$3:$C$13,'Base IPCA'!$E$3:$E$13,AH19,"Cubic","Extrapolate=Linear","MultiX=Average","Skip=True","Sort=True")</f>
        <v>11.961444322344322</v>
      </c>
      <c r="AJ19" s="43">
        <f ca="1">_xll.BInterpol('Base IPCA'!$C$3:$C$13,'Base IPCA'!$D$3:$D$13,AH19,"Cubic","Extrapolate=Linear","MultiX=Average","Skip=True","Sort=True")</f>
        <v>11.941394871794873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7.92</v>
      </c>
      <c r="E20" s="259">
        <f t="shared" ref="E20" ca="1" si="12">NETWORKDAYS(TODAY(),C20,feriadosbr)</f>
        <v>654</v>
      </c>
      <c r="F20" s="262">
        <f t="shared" ref="F20" ca="1" si="13">100000/((1+D20%)^(E20/252))</f>
        <v>82052.646449464635</v>
      </c>
      <c r="G20" s="262">
        <f t="shared" ca="1" si="7"/>
        <v>151708.36881011189</v>
      </c>
      <c r="H20" s="259">
        <f t="shared" ca="1" si="8"/>
        <v>82084.675097236031</v>
      </c>
      <c r="I20" s="262">
        <f t="shared" ca="1" si="9"/>
        <v>151792.0072482476</v>
      </c>
      <c r="J20" s="257">
        <f t="shared" ref="J20" ca="1" si="14">(((100000/H20)^(252/(E20-1)))-1)*100</f>
        <v>7.9163431556436015</v>
      </c>
      <c r="K20" s="257">
        <f>_xll.BDP(A20,"LAST_PRICE")</f>
        <v>7.94</v>
      </c>
      <c r="L20" s="257">
        <f t="shared" si="11"/>
        <v>2.0000000000000462E-2</v>
      </c>
      <c r="M20" s="257">
        <f t="shared" ref="M20:M25" ca="1" si="15">I20-((100000/((1+(J20+0.01)%)^((E20-1)/252)))*$F$34)</f>
        <v>36.441988387756282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46008</v>
      </c>
      <c r="AI20" s="43">
        <f ca="1">_xll.BInterpol('Base IPCA'!$C$3:$C$13,'Base IPCA'!$E$3:$E$13,AH20,"Cubic","Extrapolate=Linear","MultiX=Average","Skip=True","Sort=True")</f>
        <v>11.954694139194139</v>
      </c>
      <c r="AJ20" s="43">
        <f ca="1">_xll.BInterpol('Base IPCA'!$C$3:$C$13,'Base IPCA'!$D$3:$D$13,AH20,"Cubic","Extrapolate=Linear","MultiX=Average","Skip=True","Sort=True")</f>
        <v>11.934720512820514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7.7649999999999997</v>
      </c>
      <c r="E21" s="125">
        <f t="shared" ca="1" si="5"/>
        <v>839</v>
      </c>
      <c r="F21" s="264">
        <f t="shared" ca="1" si="6"/>
        <v>77959.629960529492</v>
      </c>
      <c r="G21" s="133">
        <f t="shared" ca="1" si="7"/>
        <v>144140.7292284724</v>
      </c>
      <c r="H21" s="125">
        <f t="shared" ca="1" si="8"/>
        <v>77990.060929382307</v>
      </c>
      <c r="I21" s="133">
        <f t="shared" ca="1" si="9"/>
        <v>144220.19554637538</v>
      </c>
      <c r="J21" s="258">
        <f t="shared" ca="1" si="10"/>
        <v>7.7619697099626572</v>
      </c>
      <c r="K21" s="258">
        <f>_xll.BDP(A21,"LAST_PRICE")</f>
        <v>7.78</v>
      </c>
      <c r="L21" s="258">
        <f t="shared" si="11"/>
        <v>1.5000000000000568E-2</v>
      </c>
      <c r="M21" s="258">
        <f t="shared" ca="1" si="15"/>
        <v>44.49558111600345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46009</v>
      </c>
      <c r="AI21" s="43">
        <f ca="1">_xll.BInterpol('Base IPCA'!$C$3:$C$13,'Base IPCA'!$E$3:$E$13,AH21,"Cubic","Extrapolate=Linear","MultiX=Average","Skip=True","Sort=True")</f>
        <v>11.947943956043956</v>
      </c>
      <c r="AJ21" s="43">
        <f ca="1">_xll.BInterpol('Base IPCA'!$C$3:$C$13,'Base IPCA'!$D$3:$D$13,AH21,"Cubic","Extrapolate=Linear","MultiX=Average","Skip=True","Sort=True")</f>
        <v>11.928046153846154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7.7050000000000001</v>
      </c>
      <c r="E22" s="259">
        <f ca="1">NETWORKDAYS(TODAY(),C22,feriadosbr)</f>
        <v>1160</v>
      </c>
      <c r="F22" s="262">
        <f t="shared" ca="1" si="6"/>
        <v>71057.951728208893</v>
      </c>
      <c r="G22" s="262">
        <f t="shared" ca="1" si="7"/>
        <v>131380.11281956133</v>
      </c>
      <c r="H22" s="259">
        <f t="shared" ca="1" si="8"/>
        <v>71085.68867766441</v>
      </c>
      <c r="I22" s="262">
        <f t="shared" ca="1" si="9"/>
        <v>131452.54407384552</v>
      </c>
      <c r="J22" s="257">
        <f t="shared" ca="1" si="10"/>
        <v>7.7027584459452569</v>
      </c>
      <c r="K22" s="257">
        <f>_xll.BDP(A22,"LAST_PRICE")</f>
        <v>7.69</v>
      </c>
      <c r="L22" s="257">
        <f t="shared" si="11"/>
        <v>-1.499999999999968E-2</v>
      </c>
      <c r="M22" s="257">
        <f t="shared" ca="1" si="15"/>
        <v>56.119291979819536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46010</v>
      </c>
      <c r="AI22" s="43">
        <f ca="1">_xll.BInterpol('Base IPCA'!$C$3:$C$13,'Base IPCA'!$E$3:$E$13,AH22,"Cubic","Extrapolate=Linear","MultiX=Average","Skip=True","Sort=True")</f>
        <v>11.941193772893772</v>
      </c>
      <c r="AJ22" s="43">
        <f ca="1">_xll.BInterpol('Base IPCA'!$C$3:$C$13,'Base IPCA'!$D$3:$D$13,AH22,"Cubic","Extrapolate=Linear","MultiX=Average","Skip=True","Sort=True")</f>
        <v>11.921371794871796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7.65</v>
      </c>
      <c r="E23" s="125">
        <f t="shared" ca="1" si="5"/>
        <v>1682</v>
      </c>
      <c r="F23" s="264">
        <f t="shared" ca="1" si="6"/>
        <v>61139.097828534446</v>
      </c>
      <c r="G23" s="133">
        <f t="shared" ca="1" si="7"/>
        <v>113040.99506164476</v>
      </c>
      <c r="H23" s="125">
        <f t="shared" ca="1" si="8"/>
        <v>61162.963026235499</v>
      </c>
      <c r="I23" s="133">
        <f t="shared" ca="1" si="9"/>
        <v>113103.31576515253</v>
      </c>
      <c r="J23" s="258">
        <f t="shared" ca="1" si="10"/>
        <v>7.6484225889125845</v>
      </c>
      <c r="K23" s="258">
        <f>_xll.BDP(A23,"LAST_PRICE")</f>
        <v>7.625</v>
      </c>
      <c r="L23" s="258">
        <f t="shared" si="11"/>
        <v>-2.5000000000000355E-2</v>
      </c>
      <c r="M23" s="258">
        <f t="shared" ca="1" si="15"/>
        <v>70.061611450713826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46011</v>
      </c>
      <c r="AI23" s="43">
        <f ca="1">_xll.BInterpol('Base IPCA'!$C$3:$C$13,'Base IPCA'!$E$3:$E$13,AH23,"Cubic","Extrapolate=Linear","MultiX=Average","Skip=True","Sort=True")</f>
        <v>11.934443589743591</v>
      </c>
      <c r="AJ23" s="43">
        <f ca="1">_xll.BInterpol('Base IPCA'!$C$3:$C$13,'Base IPCA'!$D$3:$D$13,AH23,"Cubic","Extrapolate=Linear","MultiX=Average","Skip=True","Sort=True")</f>
        <v>11.914697435897438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7.64</v>
      </c>
      <c r="E24" s="259">
        <f t="shared" ref="E24" ca="1" si="17">NETWORKDAYS(TODAY(),C24,feriadosbr)</f>
        <v>1877</v>
      </c>
      <c r="F24" s="262">
        <f t="shared" ref="F24" ca="1" si="18">100000/((1+D24%)^(E24/252))</f>
        <v>57789.211412391473</v>
      </c>
      <c r="G24" s="262">
        <f t="shared" ca="1" si="7"/>
        <v>106847.33981854178</v>
      </c>
      <c r="H24" s="259">
        <f t="shared" ca="1" si="8"/>
        <v>57811.769006538714</v>
      </c>
      <c r="I24" s="262">
        <f t="shared" ca="1" si="9"/>
        <v>106906.24589400398</v>
      </c>
      <c r="J24" s="257">
        <f t="shared" ref="J24" ca="1" si="19">(((100000/H24)^(252/(E24-1)))-1)*100</f>
        <v>7.6385813522698687</v>
      </c>
      <c r="K24" s="257">
        <f>_xll.BDP(A24,"LAST_PRICE")</f>
        <v>7.6150000000000002</v>
      </c>
      <c r="L24" s="257">
        <f t="shared" si="11"/>
        <v>-2.4999999999999467E-2</v>
      </c>
      <c r="M24" s="257">
        <f t="shared" ca="1" si="15"/>
        <v>73.908955985330977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46012</v>
      </c>
      <c r="AI24" s="43">
        <f ca="1">_xll.BInterpol('Base IPCA'!$C$3:$C$13,'Base IPCA'!$E$3:$E$13,AH24,"Cubic","Extrapolate=Linear","MultiX=Average","Skip=True","Sort=True")</f>
        <v>11.927693406593406</v>
      </c>
      <c r="AJ24" s="43">
        <f ca="1">_xll.BInterpol('Base IPCA'!$C$3:$C$13,'Base IPCA'!$D$3:$D$13,AH24,"Cubic","Extrapolate=Linear","MultiX=Average","Skip=True","Sort=True")</f>
        <v>11.908023076923078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7.4249999999999998</v>
      </c>
      <c r="E25" s="125">
        <f t="shared" ca="1" si="5"/>
        <v>2398</v>
      </c>
      <c r="F25" s="264">
        <f t="shared" ca="1" si="6"/>
        <v>50583.086025759694</v>
      </c>
      <c r="G25" s="133">
        <f t="shared" ca="1" si="7"/>
        <v>93523.826499317496</v>
      </c>
      <c r="H25" s="125">
        <f t="shared" ca="1" si="8"/>
        <v>50602.830761799465</v>
      </c>
      <c r="I25" s="133">
        <f t="shared" ca="1" si="9"/>
        <v>93575.387180104095</v>
      </c>
      <c r="J25" s="258">
        <f t="shared" ca="1" si="10"/>
        <v>7.423802313752903</v>
      </c>
      <c r="K25" s="258">
        <f>_xll.BDP(A25,"LAST_PRICE")</f>
        <v>7.43</v>
      </c>
      <c r="L25" s="258">
        <f t="shared" si="11"/>
        <v>4.9999999999998934E-3</v>
      </c>
      <c r="M25" s="258">
        <f t="shared" ca="1" si="15"/>
        <v>82.816360566706862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46013</v>
      </c>
      <c r="AI25" s="43">
        <f ca="1">_xll.BInterpol('Base IPCA'!$C$3:$C$13,'Base IPCA'!$E$3:$E$13,AH25,"Cubic","Extrapolate=Linear","MultiX=Average","Skip=True","Sort=True")</f>
        <v>11.920943223443224</v>
      </c>
      <c r="AJ25" s="43">
        <f ca="1">_xll.BInterpol('Base IPCA'!$C$3:$C$13,'Base IPCA'!$D$3:$D$13,AH25,"Cubic","Extrapolate=Linear","MultiX=Average","Skip=True","Sort=True")</f>
        <v>11.901348717948718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7.28</v>
      </c>
      <c r="E26" s="259">
        <f t="shared" ca="1" si="5"/>
        <v>3769</v>
      </c>
      <c r="F26" s="262">
        <f t="shared" ca="1" si="6"/>
        <v>34958.33144464426</v>
      </c>
      <c r="G26" s="262">
        <f ca="1">F26*$F$30*$F$32</f>
        <v>64634.983382974438</v>
      </c>
      <c r="H26" s="259">
        <f t="shared" ca="1" si="8"/>
        <v>34971.977172514911</v>
      </c>
      <c r="I26" s="262">
        <f t="shared" ca="1" si="9"/>
        <v>64670.617337129239</v>
      </c>
      <c r="J26" s="257">
        <f t="shared" ca="1" si="10"/>
        <v>7.2792006672572684</v>
      </c>
      <c r="K26" s="257">
        <f>_xll.BDP(A26,"LAST_PRICE")</f>
        <v>7.29</v>
      </c>
      <c r="L26" s="257">
        <f t="shared" si="11"/>
        <v>9.9999999999997868E-3</v>
      </c>
      <c r="M26" s="259">
        <f ca="1">I26-((100000/((1+(J26+0.01)%)^((E26-1)/252)))*$F$34)</f>
        <v>90.069755516138684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46014</v>
      </c>
      <c r="AI26" s="43">
        <f ca="1">_xll.BInterpol('Base IPCA'!$C$3:$C$13,'Base IPCA'!$E$3:$E$13,AH26,"Cubic","Extrapolate=Linear","MultiX=Average","Skip=True","Sort=True")</f>
        <v>11.914193040293041</v>
      </c>
      <c r="AJ26" s="43">
        <f ca="1">_xll.BInterpol('Base IPCA'!$C$3:$C$13,'Base IPCA'!$D$3:$D$13,AH26,"Cubic","Extrapolate=Linear","MultiX=Average","Skip=True","Sort=True")</f>
        <v>11.89467435897436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46015</v>
      </c>
      <c r="AI27" s="43">
        <f ca="1">_xll.BInterpol('Base IPCA'!$C$3:$C$13,'Base IPCA'!$E$3:$E$13,AH27,"Cubic","Extrapolate=Linear","MultiX=Average","Skip=True","Sort=True")</f>
        <v>11.907442857142858</v>
      </c>
      <c r="AJ27" s="43">
        <f ca="1">_xll.BInterpol('Base IPCA'!$C$3:$C$13,'Base IPCA'!$D$3:$D$13,AH27,"Cubic","Extrapolate=Linear","MultiX=Average","Skip=True","Sort=True")</f>
        <v>11.888000000000002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46016</v>
      </c>
      <c r="AI28" s="43">
        <f ca="1">_xll.BInterpol('Base IPCA'!$C$3:$C$13,'Base IPCA'!$E$3:$E$13,AH28,"Cubic","Extrapolate=Linear","MultiX=Average","Skip=True","Sort=True")</f>
        <v>11.900692673992674</v>
      </c>
      <c r="AJ28" s="43">
        <f ca="1">_xll.BInterpol('Base IPCA'!$C$3:$C$13,'Base IPCA'!$D$3:$D$13,AH28,"Cubic","Extrapolate=Linear","MultiX=Average","Skip=True","Sort=True")</f>
        <v>11.881325641025642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46017</v>
      </c>
      <c r="AI29" s="43">
        <f ca="1">_xll.BInterpol('Base IPCA'!$C$3:$C$13,'Base IPCA'!$E$3:$E$13,AH29,"Cubic","Extrapolate=Linear","MultiX=Average","Skip=True","Sort=True")</f>
        <v>11.893942490842491</v>
      </c>
      <c r="AJ29" s="43">
        <f ca="1">_xll.BInterpol('Base IPCA'!$C$3:$C$13,'Base IPCA'!$D$3:$D$13,AH29,"Cubic","Extrapolate=Linear","MultiX=Average","Skip=True","Sort=True")</f>
        <v>11.874651282051282</v>
      </c>
    </row>
    <row r="30" spans="1:36" x14ac:dyDescent="0.25">
      <c r="B30" s="268">
        <f ca="1">_xll.BDH(B28,C29,DATE(YEAR(H31)-1,MONTH(H31),DAY(H31)),H31,"Sort=d","cols=2;rows=11")</f>
        <v>45991</v>
      </c>
      <c r="C30" s="125">
        <v>7378.94</v>
      </c>
      <c r="D30" s="162"/>
      <c r="E30" s="267" t="s">
        <v>940</v>
      </c>
      <c r="F30" s="269">
        <v>2.5000000000000001E-4</v>
      </c>
      <c r="H30" s="270">
        <f ca="1">TODAY()</f>
        <v>46029</v>
      </c>
      <c r="I30" s="267" t="s">
        <v>329</v>
      </c>
      <c r="J30" s="271">
        <f>+_xll.BDP("BRSTNCNTB3D4 Govt", "INFLATION_ASSUMPTION")</f>
        <v>0.34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46018</v>
      </c>
      <c r="AI30" s="43">
        <f ca="1">_xll.BInterpol('Base IPCA'!$C$3:$C$13,'Base IPCA'!$E$3:$E$13,AH30,"Cubic","Extrapolate=Linear","MultiX=Average","Skip=True","Sort=True")</f>
        <v>11.887192307692308</v>
      </c>
      <c r="AJ30" s="43">
        <f ca="1">_xll.BInterpol('Base IPCA'!$C$3:$C$13,'Base IPCA'!$D$3:$D$13,AH30,"Cubic","Extrapolate=Linear","MultiX=Average","Skip=True","Sort=True")</f>
        <v>11.867976923076924</v>
      </c>
    </row>
    <row r="31" spans="1:36" x14ac:dyDescent="0.25">
      <c r="B31" s="268">
        <v>45961</v>
      </c>
      <c r="C31" s="125">
        <v>7365.68</v>
      </c>
      <c r="E31" s="267" t="s">
        <v>941</v>
      </c>
      <c r="F31" s="272">
        <f>C30</f>
        <v>7378.94</v>
      </c>
      <c r="H31" s="268">
        <f ca="1">WORKDAY(WORKDAY(DATE(YEAR(EOMONTH(H32,1)),MONTH(EOMONTH(H32,1)),I29),-1,feriadosbr),1,feriadosbr)</f>
        <v>46037</v>
      </c>
      <c r="I31" s="125">
        <f ca="1">+NETWORKDAYS(H32,H31,feriadosbr)-1</f>
        <v>21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46019</v>
      </c>
      <c r="AI31" s="43">
        <f ca="1">_xll.BInterpol('Base IPCA'!$C$3:$C$13,'Base IPCA'!$E$3:$E$13,AH31,"Cubic","Extrapolate=Linear","MultiX=Average","Skip=True","Sort=True")</f>
        <v>11.880442124542125</v>
      </c>
      <c r="AJ31" s="43">
        <f ca="1">_xll.BInterpol('Base IPCA'!$C$3:$C$13,'Base IPCA'!$D$3:$D$13,AH31,"Cubic","Extrapolate=Linear","MultiX=Average","Skip=True","Sort=True")</f>
        <v>11.861302564102564</v>
      </c>
    </row>
    <row r="32" spans="1:36" x14ac:dyDescent="0.25">
      <c r="B32" s="268">
        <v>45930</v>
      </c>
      <c r="C32" s="125">
        <v>7359.06</v>
      </c>
      <c r="D32" s="162"/>
      <c r="E32" s="267" t="s">
        <v>943</v>
      </c>
      <c r="F32" s="272">
        <f ca="1">+IF(I32=0,F31/((1+J30%)^(1/I37)),ROUND(F31*J38,2))</f>
        <v>7395.66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46006</v>
      </c>
      <c r="I32" s="125">
        <f ca="1">+NETWORKDAYS(H32,H30,feriadosbr)-1</f>
        <v>15</v>
      </c>
      <c r="J32" s="273">
        <f ca="1">(1+J30%)^(I32/I31)</f>
        <v>1.0024273935522365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46020</v>
      </c>
      <c r="AI32" s="43">
        <f ca="1">_xll.BInterpol('Base IPCA'!$C$3:$C$13,'Base IPCA'!$E$3:$E$13,AH32,"Cubic","Extrapolate=Linear","MultiX=Average","Skip=True","Sort=True")</f>
        <v>11.873691941391941</v>
      </c>
      <c r="AJ32" s="43">
        <f ca="1">_xll.BInterpol('Base IPCA'!$C$3:$C$13,'Base IPCA'!$D$3:$D$13,AH32,"Cubic","Extrapolate=Linear","MultiX=Average","Skip=True","Sort=True")</f>
        <v>11.854628205128206</v>
      </c>
    </row>
    <row r="33" spans="2:36" x14ac:dyDescent="0.25">
      <c r="B33" s="268">
        <v>45900</v>
      </c>
      <c r="C33" s="125">
        <v>7323.91</v>
      </c>
      <c r="E33" s="267" t="s">
        <v>944</v>
      </c>
      <c r="F33" s="272">
        <f ca="1">ROUND(F31*J32,2)</f>
        <v>7396.85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46021</v>
      </c>
      <c r="AI33" s="43">
        <f ca="1">_xll.BInterpol('Base IPCA'!$C$3:$C$13,'Base IPCA'!$E$3:$E$13,AH33,"Cubic","Extrapolate=Linear","MultiX=Average","Skip=True","Sort=True")</f>
        <v>11.866941758241758</v>
      </c>
      <c r="AJ33" s="43">
        <f ca="1">_xll.BInterpol('Base IPCA'!$C$3:$C$13,'Base IPCA'!$D$3:$D$13,AH33,"Cubic","Extrapolate=Linear","MultiX=Average","Skip=True","Sort=True")</f>
        <v>11.847953846153846</v>
      </c>
    </row>
    <row r="34" spans="2:36" x14ac:dyDescent="0.25">
      <c r="B34" s="268">
        <v>45869</v>
      </c>
      <c r="C34" s="125">
        <v>7331.98</v>
      </c>
      <c r="E34" s="267" t="s">
        <v>945</v>
      </c>
      <c r="F34" s="269">
        <f ca="1">F33*F30</f>
        <v>1.8492125000000001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46022</v>
      </c>
      <c r="AI34" s="43">
        <f ca="1">_xll.BInterpol('Base IPCA'!$C$3:$C$13,'Base IPCA'!$E$3:$E$13,AH34,"Cubic","Extrapolate=Linear","MultiX=Average","Skip=True","Sort=True")</f>
        <v>11.860191575091575</v>
      </c>
      <c r="AJ34" s="43">
        <f ca="1">_xll.BInterpol('Base IPCA'!$C$3:$C$13,'Base IPCA'!$D$3:$D$13,AH34,"Cubic","Extrapolate=Linear","MultiX=Average","Skip=True","Sort=True")</f>
        <v>11.841279487179488</v>
      </c>
    </row>
    <row r="35" spans="2:36" x14ac:dyDescent="0.25">
      <c r="B35" s="268">
        <v>45838</v>
      </c>
      <c r="C35" s="125">
        <v>7312.97</v>
      </c>
      <c r="E35" s="267" t="s">
        <v>947</v>
      </c>
      <c r="F35" s="274">
        <f ca="1"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46023</v>
      </c>
      <c r="AI35" s="43">
        <f ca="1">_xll.BInterpol('Base IPCA'!$C$3:$C$13,'Base IPCA'!$E$3:$E$13,AH35,"Cubic","Extrapolate=Linear","MultiX=Average","Skip=True","Sort=True")</f>
        <v>11.853441391941391</v>
      </c>
      <c r="AJ35" s="43">
        <f ca="1">_xll.BInterpol('Base IPCA'!$C$3:$C$13,'Base IPCA'!$D$3:$D$13,AH35,"Cubic","Extrapolate=Linear","MultiX=Average","Skip=True","Sort=True")</f>
        <v>11.834605128205128</v>
      </c>
    </row>
    <row r="36" spans="2:36" x14ac:dyDescent="0.25">
      <c r="B36" s="268">
        <v>45808</v>
      </c>
      <c r="C36" s="125">
        <v>7295.46</v>
      </c>
      <c r="E36" s="267" t="s">
        <v>948</v>
      </c>
      <c r="F36" s="274">
        <f ca="1">F33/F32</f>
        <v>1.0001609051795244</v>
      </c>
      <c r="H36" s="268">
        <f ca="1">+WORKDAY(H30,-1,feriadosbr)</f>
        <v>46028</v>
      </c>
      <c r="I36" s="267" t="s">
        <v>329</v>
      </c>
      <c r="J36" s="275">
        <f>+_xll.BDP("BRSTNCNTB3D4 Govt", "INFLATION_ASSUMPTION")</f>
        <v>0.34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46024</v>
      </c>
      <c r="AI36" s="43">
        <f ca="1">_xll.BInterpol('Base IPCA'!$C$3:$C$13,'Base IPCA'!$E$3:$E$13,AH36,"Cubic","Extrapolate=Linear","MultiX=Average","Skip=True","Sort=True")</f>
        <v>11.846691208791208</v>
      </c>
      <c r="AJ36" s="43">
        <f ca="1">_xll.BInterpol('Base IPCA'!$C$3:$C$13,'Base IPCA'!$D$3:$D$13,AH36,"Cubic","Extrapolate=Linear","MultiX=Average","Skip=True","Sort=True")</f>
        <v>11.82793076923077</v>
      </c>
    </row>
    <row r="37" spans="2:36" x14ac:dyDescent="0.25">
      <c r="B37" s="268">
        <v>45777</v>
      </c>
      <c r="C37" s="125">
        <v>7276.54</v>
      </c>
      <c r="E37" s="267" t="s">
        <v>949</v>
      </c>
      <c r="F37" s="274">
        <f ca="1">F35/F36</f>
        <v>1.000390342653861</v>
      </c>
      <c r="H37" s="268">
        <f ca="1">WORKDAY(WORKDAY(DATE(YEAR(EOMONTH(H38,1)),MONTH(EOMONTH(H38,1)),I35),-1,feriadosbr),1,feriadosbr)</f>
        <v>46037</v>
      </c>
      <c r="I37" s="125">
        <f ca="1">+NETWORKDAYS(H38,H37,feriadosbr)-1</f>
        <v>21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46025</v>
      </c>
      <c r="AI37" s="43">
        <f ca="1">_xll.BInterpol('Base IPCA'!$C$3:$C$13,'Base IPCA'!$E$3:$E$13,AH37,"Cubic","Extrapolate=Linear","MultiX=Average","Skip=True","Sort=True")</f>
        <v>11.839941025641025</v>
      </c>
      <c r="AJ37" s="43">
        <f ca="1">_xll.BInterpol('Base IPCA'!$C$3:$C$13,'Base IPCA'!$D$3:$D$13,AH37,"Cubic","Extrapolate=Linear","MultiX=Average","Skip=True","Sort=True")</f>
        <v>11.82125641025641</v>
      </c>
    </row>
    <row r="38" spans="2:36" x14ac:dyDescent="0.25">
      <c r="B38" s="268">
        <v>45747</v>
      </c>
      <c r="C38" s="125">
        <v>7245.38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46006</v>
      </c>
      <c r="I38" s="125">
        <f ca="1">+NETWORKDAYS(H38,H36,feriadosbr)-1</f>
        <v>14</v>
      </c>
      <c r="J38" s="276">
        <f ca="1">(1+J36%)^(I38/I37)</f>
        <v>1.0022653841593196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46026</v>
      </c>
      <c r="AI38" s="43">
        <f ca="1">_xll.BInterpol('Base IPCA'!$C$3:$C$13,'Base IPCA'!$E$3:$E$13,AH38,"Cubic","Extrapolate=Linear","MultiX=Average","Skip=True","Sort=True")</f>
        <v>11.833190842490843</v>
      </c>
      <c r="AJ38" s="43">
        <f ca="1">_xll.BInterpol('Base IPCA'!$C$3:$C$13,'Base IPCA'!$D$3:$D$13,AH38,"Cubic","Extrapolate=Linear","MultiX=Average","Skip=True","Sort=True")</f>
        <v>11.814582051282052</v>
      </c>
    </row>
    <row r="39" spans="2:36" x14ac:dyDescent="0.25">
      <c r="B39" s="268">
        <v>45716</v>
      </c>
      <c r="C39" s="125">
        <v>7205.03</v>
      </c>
      <c r="E39" s="267" t="s">
        <v>950</v>
      </c>
      <c r="F39" s="277">
        <f ca="1"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46027</v>
      </c>
      <c r="AI39" s="43">
        <f ca="1">_xll.BInterpol('Base IPCA'!$C$3:$C$13,'Base IPCA'!$E$3:$E$13,AH39,"Cubic","Extrapolate=Linear","MultiX=Average","Skip=True","Sort=True")</f>
        <v>11.826440659340658</v>
      </c>
      <c r="AJ39" s="43">
        <f ca="1">_xll.BInterpol('Base IPCA'!$C$3:$C$13,'Base IPCA'!$D$3:$D$13,AH39,"Cubic","Extrapolate=Linear","MultiX=Average","Skip=True","Sort=True")</f>
        <v>11.807907692307694</v>
      </c>
    </row>
    <row r="40" spans="2:36" x14ac:dyDescent="0.25">
      <c r="B40" s="268">
        <v>45688</v>
      </c>
      <c r="C40" s="125">
        <v>7111.86</v>
      </c>
      <c r="E40" s="267" t="s">
        <v>951</v>
      </c>
      <c r="F40" s="277">
        <f ca="1"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46028</v>
      </c>
      <c r="AI40" s="43">
        <f ca="1">_xll.BInterpol('Base IPCA'!$C$3:$C$13,'Base IPCA'!$E$3:$E$13,AH40,"Cubic","Extrapolate=Linear","MultiX=Average","Skip=True","Sort=True")</f>
        <v>11.819690476190477</v>
      </c>
      <c r="AJ40" s="43">
        <f ca="1">_xll.BInterpol('Base IPCA'!$C$3:$C$13,'Base IPCA'!$D$3:$D$13,AH40,"Cubic","Extrapolate=Linear","MultiX=Average","Skip=True","Sort=True")</f>
        <v>11.801233333333334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46029</v>
      </c>
      <c r="AI41" s="43">
        <f ca="1">_xll.BInterpol('Base IPCA'!$C$3:$C$13,'Base IPCA'!$E$3:$E$13,AH41,"Cubic","Extrapolate=Linear","MultiX=Average","Skip=True","Sort=True")</f>
        <v>11.812940293040294</v>
      </c>
      <c r="AJ41" s="43">
        <f ca="1">_xll.BInterpol('Base IPCA'!$C$3:$C$13,'Base IPCA'!$D$3:$D$13,AH41,"Cubic","Extrapolate=Linear","MultiX=Average","Skip=True","Sort=True")</f>
        <v>11.794558974358974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46030</v>
      </c>
      <c r="AI42" s="43">
        <f ca="1">_xll.BInterpol('Base IPCA'!$C$3:$C$13,'Base IPCA'!$E$3:$E$13,AH42,"Cubic","Extrapolate=Linear","MultiX=Average","Skip=True","Sort=True")</f>
        <v>11.80619010989011</v>
      </c>
      <c r="AJ42" s="43">
        <f ca="1">_xll.BInterpol('Base IPCA'!$C$3:$C$13,'Base IPCA'!$D$3:$D$13,AH42,"Cubic","Extrapolate=Linear","MultiX=Average","Skip=True","Sort=True")</f>
        <v>11.787884615384616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46031</v>
      </c>
      <c r="AI43" s="43">
        <f ca="1">_xll.BInterpol('Base IPCA'!$C$3:$C$13,'Base IPCA'!$E$3:$E$13,AH43,"Cubic","Extrapolate=Linear","MultiX=Average","Skip=True","Sort=True")</f>
        <v>11.799439926739927</v>
      </c>
      <c r="AJ43" s="43">
        <f ca="1">_xll.BInterpol('Base IPCA'!$C$3:$C$13,'Base IPCA'!$D$3:$D$13,AH43,"Cubic","Extrapolate=Linear","MultiX=Average","Skip=True","Sort=True")</f>
        <v>11.781210256410258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46032</v>
      </c>
      <c r="AI44" s="43">
        <f ca="1">_xll.BInterpol('Base IPCA'!$C$3:$C$13,'Base IPCA'!$E$3:$E$13,AH44,"Cubic","Extrapolate=Linear","MultiX=Average","Skip=True","Sort=True")</f>
        <v>11.792689743589744</v>
      </c>
      <c r="AJ44" s="43">
        <f ca="1">_xll.BInterpol('Base IPCA'!$C$3:$C$13,'Base IPCA'!$D$3:$D$13,AH44,"Cubic","Extrapolate=Linear","MultiX=Average","Skip=True","Sort=True")</f>
        <v>11.774535897435898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46033</v>
      </c>
      <c r="AI45" s="43">
        <f ca="1">_xll.BInterpol('Base IPCA'!$C$3:$C$13,'Base IPCA'!$E$3:$E$13,AH45,"Cubic","Extrapolate=Linear","MultiX=Average","Skip=True","Sort=True")</f>
        <v>11.78593956043956</v>
      </c>
      <c r="AJ45" s="43">
        <f ca="1">_xll.BInterpol('Base IPCA'!$C$3:$C$13,'Base IPCA'!$D$3:$D$13,AH45,"Cubic","Extrapolate=Linear","MultiX=Average","Skip=True","Sort=True")</f>
        <v>11.767861538461538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46034</v>
      </c>
      <c r="AI46" s="43">
        <f ca="1">_xll.BInterpol('Base IPCA'!$C$3:$C$13,'Base IPCA'!$E$3:$E$13,AH46,"Cubic","Extrapolate=Linear","MultiX=Average","Skip=True","Sort=True")</f>
        <v>11.779189377289377</v>
      </c>
      <c r="AJ46" s="43">
        <f ca="1">_xll.BInterpol('Base IPCA'!$C$3:$C$13,'Base IPCA'!$D$3:$D$13,AH46,"Cubic","Extrapolate=Linear","MultiX=Average","Skip=True","Sort=True")</f>
        <v>11.76118717948718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46035</v>
      </c>
      <c r="AI47" s="43">
        <f ca="1">_xll.BInterpol('Base IPCA'!$C$3:$C$13,'Base IPCA'!$E$3:$E$13,AH47,"Cubic","Extrapolate=Linear","MultiX=Average","Skip=True","Sort=True")</f>
        <v>11.772439194139194</v>
      </c>
      <c r="AJ47" s="43">
        <f ca="1">_xll.BInterpol('Base IPCA'!$C$3:$C$13,'Base IPCA'!$D$3:$D$13,AH47,"Cubic","Extrapolate=Linear","MultiX=Average","Skip=True","Sort=True")</f>
        <v>11.754512820512822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46036</v>
      </c>
      <c r="AI48" s="43">
        <f ca="1">_xll.BInterpol('Base IPCA'!$C$3:$C$13,'Base IPCA'!$E$3:$E$13,AH48,"Cubic","Extrapolate=Linear","MultiX=Average","Skip=True","Sort=True")</f>
        <v>11.765689010989011</v>
      </c>
      <c r="AJ48" s="43">
        <f ca="1">_xll.BInterpol('Base IPCA'!$C$3:$C$13,'Base IPCA'!$D$3:$D$13,AH48,"Cubic","Extrapolate=Linear","MultiX=Average","Skip=True","Sort=True")</f>
        <v>11.747838461538462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46037</v>
      </c>
      <c r="AI49" s="43">
        <f ca="1">_xll.BInterpol('Base IPCA'!$C$3:$C$13,'Base IPCA'!$E$3:$E$13,AH49,"Cubic","Extrapolate=Linear","MultiX=Average","Skip=True","Sort=True")</f>
        <v>11.758938827838827</v>
      </c>
      <c r="AJ49" s="43">
        <f ca="1">_xll.BInterpol('Base IPCA'!$C$3:$C$13,'Base IPCA'!$D$3:$D$13,AH49,"Cubic","Extrapolate=Linear","MultiX=Average","Skip=True","Sort=True")</f>
        <v>11.741164102564102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46038</v>
      </c>
      <c r="AI50" s="43">
        <f ca="1">_xll.BInterpol('Base IPCA'!$C$3:$C$13,'Base IPCA'!$E$3:$E$13,AH50,"Cubic","Extrapolate=Linear","MultiX=Average","Skip=True","Sort=True")</f>
        <v>11.752188644688644</v>
      </c>
      <c r="AJ50" s="43">
        <f ca="1">_xll.BInterpol('Base IPCA'!$C$3:$C$13,'Base IPCA'!$D$3:$D$13,AH50,"Cubic","Extrapolate=Linear","MultiX=Average","Skip=True","Sort=True")</f>
        <v>11.734489743589744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46039</v>
      </c>
      <c r="AI51" s="43">
        <f ca="1">_xll.BInterpol('Base IPCA'!$C$3:$C$13,'Base IPCA'!$E$3:$E$13,AH51,"Cubic","Extrapolate=Linear","MultiX=Average","Skip=True","Sort=True")</f>
        <v>11.745438461538461</v>
      </c>
      <c r="AJ51" s="43">
        <f ca="1">_xll.BInterpol('Base IPCA'!$C$3:$C$13,'Base IPCA'!$D$3:$D$13,AH51,"Cubic","Extrapolate=Linear","MultiX=Average","Skip=True","Sort=True")</f>
        <v>11.727815384615385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46040</v>
      </c>
      <c r="AI52" s="43">
        <f ca="1">_xll.BInterpol('Base IPCA'!$C$3:$C$13,'Base IPCA'!$E$3:$E$13,AH52,"Cubic","Extrapolate=Linear","MultiX=Average","Skip=True","Sort=True")</f>
        <v>11.738688278388278</v>
      </c>
      <c r="AJ52" s="43">
        <f ca="1">_xll.BInterpol('Base IPCA'!$C$3:$C$13,'Base IPCA'!$D$3:$D$13,AH52,"Cubic","Extrapolate=Linear","MultiX=Average","Skip=True","Sort=True")</f>
        <v>11.721141025641026</v>
      </c>
    </row>
    <row r="53" spans="7:36" ht="15.75" thickBot="1" x14ac:dyDescent="0.3">
      <c r="I53" s="1"/>
      <c r="AH53" s="42">
        <f t="shared" ca="1" si="2"/>
        <v>46041</v>
      </c>
      <c r="AI53" s="43">
        <f ca="1">_xll.BInterpol('Base IPCA'!$C$3:$C$13,'Base IPCA'!$E$3:$E$13,AH53,"Cubic","Extrapolate=Linear","MultiX=Average","Skip=True","Sort=True")</f>
        <v>11.731938095238096</v>
      </c>
      <c r="AJ53" s="43">
        <f ca="1">_xll.BInterpol('Base IPCA'!$C$3:$C$13,'Base IPCA'!$D$3:$D$13,AH53,"Cubic","Extrapolate=Linear","MultiX=Average","Skip=True","Sort=True")</f>
        <v>11.714466666666667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46042</v>
      </c>
      <c r="AI54" s="43">
        <f ca="1">_xll.BInterpol('Base IPCA'!$C$3:$C$13,'Base IPCA'!$E$3:$E$13,AH54,"Cubic","Extrapolate=Linear","MultiX=Average","Skip=True","Sort=True")</f>
        <v>11.725187912087911</v>
      </c>
      <c r="AJ54" s="43">
        <f ca="1">_xll.BInterpol('Base IPCA'!$C$3:$C$13,'Base IPCA'!$D$3:$D$13,AH54,"Cubic","Extrapolate=Linear","MultiX=Average","Skip=True","Sort=True")</f>
        <v>11.707792307692308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299.05286550001608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77.483377500004167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376.53624300002025</v>
      </c>
      <c r="AD55" s="5">
        <f t="shared" ref="AD55:AD86" ca="1" si="28">+AC55/$AC$105</f>
        <v>5.5219866951020701E-3</v>
      </c>
      <c r="AH55" s="42">
        <f t="shared" ca="1" si="2"/>
        <v>46043</v>
      </c>
      <c r="AI55" s="43">
        <f ca="1">_xll.BInterpol('Base IPCA'!$C$3:$C$13,'Base IPCA'!$E$3:$E$13,AH55,"Cubic","Extrapolate=Linear","MultiX=Average","Skip=True","Sort=True")</f>
        <v>11.71843772893773</v>
      </c>
      <c r="AJ55" s="43">
        <f ca="1">_xll.BInterpol('Base IPCA'!$C$3:$C$13,'Base IPCA'!$D$3:$D$13,AH55,"Cubic","Extrapolate=Linear","MultiX=Average","Skip=True","Sort=True")</f>
        <v>11.701117948717949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46044</v>
      </c>
      <c r="AI56" s="43">
        <f ca="1">_xll.BInterpol('Base IPCA'!$C$3:$C$13,'Base IPCA'!$E$3:$E$13,AH56,"Cubic","Extrapolate=Linear","MultiX=Average","Skip=True","Sort=True")</f>
        <v>11.711687545787546</v>
      </c>
      <c r="AJ56" s="43">
        <f ca="1">_xll.BInterpol('Base IPCA'!$C$3:$C$13,'Base IPCA'!$D$3:$D$13,AH56,"Cubic","Extrapolate=Linear","MultiX=Average","Skip=True","Sort=True")</f>
        <v>11.694443589743591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46045</v>
      </c>
      <c r="AI57" s="43">
        <f ca="1">_xll.BInterpol('Base IPCA'!$C$3:$C$13,'Base IPCA'!$E$3:$E$13,AH57,"Cubic","Extrapolate=Linear","MultiX=Average","Skip=True","Sort=True")</f>
        <v>11.704937362637363</v>
      </c>
      <c r="AJ57" s="43">
        <f ca="1">_xll.BInterpol('Base IPCA'!$C$3:$C$13,'Base IPCA'!$D$3:$D$13,AH57,"Cubic","Extrapolate=Linear","MultiX=Average","Skip=True","Sort=True")</f>
        <v>11.687769230769231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345.68598549998546</v>
      </c>
      <c r="U58" s="16">
        <f>U6*_xll.BDP($P58&amp;" Corp","RISK_MTY_MID")/100</f>
        <v>1335.7246294999436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456.27540849998081</v>
      </c>
      <c r="AA58" s="16">
        <f>AA6*_xll.BDP($P58&amp;" Corp","RISK_MTY_MID")/100</f>
        <v>0</v>
      </c>
      <c r="AB58" s="16">
        <f>AB6*_xll.BDP($P58&amp;" Corp","RISK_MTY_MID")/100</f>
        <v>308.44668999998703</v>
      </c>
      <c r="AC58" s="55">
        <f t="shared" si="27"/>
        <v>2446.1327134998969</v>
      </c>
      <c r="AD58" s="5">
        <f t="shared" ca="1" si="28"/>
        <v>3.5873073441165734E-2</v>
      </c>
      <c r="AH58" s="42">
        <f t="shared" ca="1" si="2"/>
        <v>46046</v>
      </c>
      <c r="AI58" s="43">
        <f ca="1">_xll.BInterpol('Base IPCA'!$C$3:$C$13,'Base IPCA'!$E$3:$E$13,AH58,"Cubic","Extrapolate=Linear","MultiX=Average","Skip=True","Sort=True")</f>
        <v>11.69818717948718</v>
      </c>
      <c r="AJ58" s="43">
        <f ca="1">_xll.BInterpol('Base IPCA'!$C$3:$C$13,'Base IPCA'!$D$3:$D$13,AH58,"Cubic","Extrapolate=Linear","MultiX=Average","Skip=True","Sort=True")</f>
        <v>11.681094871794873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23.293289499988873</v>
      </c>
      <c r="R59" s="16">
        <f>R7*_xll.BDP($P59&amp;" Corp","RISK_MTY_MID")/100</f>
        <v>24.335408499988375</v>
      </c>
      <c r="S59" s="16">
        <f>S7*_xll.BDP($P59&amp;" Corp","RISK_MTY_MID")/100</f>
        <v>55.598978499973434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3.3193419999984144</v>
      </c>
      <c r="W59" s="16">
        <f>W7*_xll.BDP($P59&amp;" Corp","RISK_MTY_MID")/100</f>
        <v>0</v>
      </c>
      <c r="X59" s="16">
        <f>X7*_xll.BDP($P59&amp;" Corp","RISK_MTY_MID")/100</f>
        <v>36.763642499982438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143.31066099993154</v>
      </c>
      <c r="AD59" s="5">
        <f t="shared" ca="1" si="28"/>
        <v>2.1016823161638188E-3</v>
      </c>
      <c r="AH59" s="42">
        <f t="shared" ca="1" si="2"/>
        <v>46047</v>
      </c>
      <c r="AI59" s="43">
        <f ca="1">_xll.BInterpol('Base IPCA'!$C$3:$C$13,'Base IPCA'!$E$3:$E$13,AH59,"Cubic","Extrapolate=Linear","MultiX=Average","Skip=True","Sort=True")</f>
        <v>11.691436996336996</v>
      </c>
      <c r="AJ59" s="43">
        <f ca="1">_xll.BInterpol('Base IPCA'!$C$3:$C$13,'Base IPCA'!$D$3:$D$13,AH59,"Cubic","Extrapolate=Linear","MultiX=Average","Skip=True","Sort=True")</f>
        <v>11.674420512820515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267.55849499999886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267.55849499999886</v>
      </c>
      <c r="AD60" s="5">
        <f t="shared" ca="1" si="28"/>
        <v>3.9238040879678296E-3</v>
      </c>
      <c r="AH60" s="42">
        <f t="shared" ca="1" si="2"/>
        <v>46048</v>
      </c>
      <c r="AI60" s="43">
        <f ca="1">_xll.BInterpol('Base IPCA'!$C$3:$C$13,'Base IPCA'!$E$3:$E$13,AH60,"Cubic","Extrapolate=Linear","MultiX=Average","Skip=True","Sort=True")</f>
        <v>11.684686813186813</v>
      </c>
      <c r="AJ60" s="43">
        <f ca="1">_xll.BInterpol('Base IPCA'!$C$3:$C$13,'Base IPCA'!$D$3:$D$13,AH60,"Cubic","Extrapolate=Linear","MultiX=Average","Skip=True","Sort=True")</f>
        <v>11.667746153846155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1.2197054169501268E-2</v>
      </c>
      <c r="AH61" s="42">
        <f t="shared" ca="1" si="2"/>
        <v>46049</v>
      </c>
      <c r="AI61" s="43">
        <f ca="1">_xll.BInterpol('Base IPCA'!$C$3:$C$13,'Base IPCA'!$E$3:$E$13,AH61,"Cubic","Extrapolate=Linear","MultiX=Average","Skip=True","Sort=True")</f>
        <v>11.67793663003663</v>
      </c>
      <c r="AJ61" s="43">
        <f ca="1">_xll.BInterpol('Base IPCA'!$C$3:$C$13,'Base IPCA'!$D$3:$D$13,AH61,"Cubic","Extrapolate=Linear","MultiX=Average","Skip=True","Sort=True")</f>
        <v>11.661071794871795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46050</v>
      </c>
      <c r="AI62" s="43">
        <f ca="1">_xll.BInterpol('Base IPCA'!$C$3:$C$13,'Base IPCA'!$E$3:$E$13,AH62,"Cubic","Extrapolate=Linear","MultiX=Average","Skip=True","Sort=True")</f>
        <v>11.671186446886447</v>
      </c>
      <c r="AJ62" s="43">
        <f ca="1">_xll.BInterpol('Base IPCA'!$C$3:$C$13,'Base IPCA'!$D$3:$D$13,AH62,"Cubic","Extrapolate=Linear","MultiX=Average","Skip=True","Sort=True")</f>
        <v>11.654397435897437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626.46450100005404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109.68649900000946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736.1510000000635</v>
      </c>
      <c r="AD63" s="5">
        <f t="shared" ca="1" si="28"/>
        <v>1.0795816081869749E-2</v>
      </c>
      <c r="AH63" s="42">
        <f t="shared" ca="1" si="2"/>
        <v>46051</v>
      </c>
      <c r="AI63" s="43">
        <f ca="1">_xll.BInterpol('Base IPCA'!$C$3:$C$13,'Base IPCA'!$E$3:$E$13,AH63,"Cubic","Extrapolate=Linear","MultiX=Average","Skip=True","Sort=True")</f>
        <v>11.664436263736263</v>
      </c>
      <c r="AJ63" s="43">
        <f ca="1">_xll.BInterpol('Base IPCA'!$C$3:$C$13,'Base IPCA'!$D$3:$D$13,AH63,"Cubic","Extrapolate=Linear","MultiX=Average","Skip=True","Sort=True")</f>
        <v>11.647723076923079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279.33290749997923</v>
      </c>
      <c r="U64" s="16">
        <f>IFERROR(U12*_xll.BDP($P64&amp;" Corp","RISK_MTY_MID")/100,(U12*0.42393))</f>
        <v>889.74092549993384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311.20310499997686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206.96881199998461</v>
      </c>
      <c r="AC64" s="55">
        <f t="shared" ref="AC64:AC67" si="31">SUM(Q64:AB64)</f>
        <v>1687.2457499998745</v>
      </c>
      <c r="AD64" s="5">
        <f t="shared" ca="1" si="28"/>
        <v>2.4743829461501051E-2</v>
      </c>
      <c r="AH64" s="42">
        <f t="shared" ca="1" si="2"/>
        <v>46052</v>
      </c>
      <c r="AI64" s="43">
        <f ca="1">_xll.BInterpol('Base IPCA'!$C$3:$C$13,'Base IPCA'!$E$3:$E$13,AH64,"Cubic","Extrapolate=Linear","MultiX=Average","Skip=True","Sort=True")</f>
        <v>11.657686080586082</v>
      </c>
      <c r="AJ64" s="43">
        <f ca="1">_xll.BInterpol('Base IPCA'!$C$3:$C$13,'Base IPCA'!$D$3:$D$13,AH64,"Cubic","Extrapolate=Linear","MultiX=Average","Skip=True","Sort=True")</f>
        <v>11.641048717948719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307.20462000000452</v>
      </c>
      <c r="U65" s="16">
        <f>IFERROR(U13*_xll.BDP($P65&amp;" Corp","RISK_MTY_MID")/100,(U13*0.894042))</f>
        <v>1010.1610740000149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288.23021700000425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382.19868900000563</v>
      </c>
      <c r="AC65" s="55">
        <f t="shared" si="31"/>
        <v>1987.7946000000293</v>
      </c>
      <c r="AD65" s="5">
        <f t="shared" ca="1" si="28"/>
        <v>2.9151444350591537E-2</v>
      </c>
      <c r="AH65" s="42">
        <f t="shared" ca="1" si="2"/>
        <v>46053</v>
      </c>
      <c r="AI65" s="43">
        <f ca="1">_xll.BInterpol('Base IPCA'!$C$3:$C$13,'Base IPCA'!$E$3:$E$13,AH65,"Cubic","Extrapolate=Linear","MultiX=Average","Skip=True","Sort=True")</f>
        <v>11.650935897435897</v>
      </c>
      <c r="AJ65" s="43">
        <f ca="1">_xll.BInterpol('Base IPCA'!$C$3:$C$13,'Base IPCA'!$D$3:$D$13,AH65,"Cubic","Extrapolate=Linear","MultiX=Average","Skip=True","Sort=True")</f>
        <v>11.634374358974359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309.77351300001942</v>
      </c>
      <c r="U66" s="16">
        <f>IFERROR(U14*_xll.BDP($P66&amp;" Corp","RISK_MTY_MID")/100,(U14*0.58201))</f>
        <v>1798.9257020001128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442.53359000002774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413.2090750000259</v>
      </c>
      <c r="AC66" s="55">
        <f t="shared" si="31"/>
        <v>2964.4418800001858</v>
      </c>
      <c r="AD66" s="5">
        <f t="shared" ca="1" si="28"/>
        <v>4.3474191194294971E-2</v>
      </c>
      <c r="AH66" s="42">
        <f t="shared" ca="1" si="2"/>
        <v>46054</v>
      </c>
      <c r="AI66" s="43">
        <f ca="1">_xll.BInterpol('Base IPCA'!$C$3:$C$13,'Base IPCA'!$E$3:$E$13,AH66,"Cubic","Extrapolate=Linear","MultiX=Average","Skip=True","Sort=True")</f>
        <v>11.644185714285713</v>
      </c>
      <c r="AJ66" s="43">
        <f ca="1">_xll.BInterpol('Base IPCA'!$C$3:$C$13,'Base IPCA'!$D$3:$D$13,AH66,"Cubic","Extrapolate=Linear","MultiX=Average","Skip=True","Sort=True")</f>
        <v>11.627700000000001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342.02659999996746</v>
      </c>
      <c r="U67" s="16">
        <f>IFERROR(U15*_xll.BDP($P67&amp;" Corp","RISK_MTY_MID")/100,(U15*0.5088))</f>
        <v>1543.6200499998529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420.7827249999599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282.17194499997311</v>
      </c>
      <c r="AC67" s="55">
        <f t="shared" si="31"/>
        <v>2588.6013199997533</v>
      </c>
      <c r="AD67" s="5">
        <f t="shared" ca="1" si="28"/>
        <v>3.796240684316151E-2</v>
      </c>
      <c r="AH67" s="42">
        <f t="shared" ca="1" si="2"/>
        <v>46055</v>
      </c>
      <c r="AI67" s="43">
        <f ca="1">_xll.BInterpol('Base IPCA'!$C$3:$C$13,'Base IPCA'!$E$3:$E$13,AH67,"Cubic","Extrapolate=Linear","MultiX=Average","Skip=True","Sort=True")</f>
        <v>11.63743553113553</v>
      </c>
      <c r="AJ67" s="43">
        <f ca="1">_xll.BInterpol('Base IPCA'!$C$3:$C$13,'Base IPCA'!$D$3:$D$13,AH67,"Cubic","Extrapolate=Linear","MultiX=Average","Skip=True","Sort=True")</f>
        <v>11.621025641025641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213.67583200001809</v>
      </c>
      <c r="U68" s="16">
        <f>IFERROR(U16*_xll.BDP($P68&amp;" Corp","RISK_MTY_MID")/100,(U16*0.65223))</f>
        <v>1076.6958840000912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308.99828400002616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1599.3700000001354</v>
      </c>
      <c r="AD68" s="5">
        <f t="shared" ca="1" si="28"/>
        <v>2.3455112289272165E-2</v>
      </c>
      <c r="AH68" s="42">
        <f t="shared" ca="1" si="2"/>
        <v>46056</v>
      </c>
      <c r="AI68" s="43">
        <f ca="1">_xll.BInterpol('Base IPCA'!$C$3:$C$13,'Base IPCA'!$E$3:$E$13,AH68,"Cubic","Extrapolate=Linear","MultiX=Average","Skip=True","Sort=True")</f>
        <v>11.630685347985349</v>
      </c>
      <c r="AJ68" s="43">
        <f ca="1">_xll.BInterpol('Base IPCA'!$C$3:$C$13,'Base IPCA'!$D$3:$D$13,AH68,"Cubic","Extrapolate=Linear","MultiX=Average","Skip=True","Sort=True")</f>
        <v>11.614351282051283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46057</v>
      </c>
      <c r="AI69" s="43">
        <f ca="1">_xll.BInterpol('Base IPCA'!$C$3:$C$13,'Base IPCA'!$E$3:$E$13,AH69,"Cubic","Extrapolate=Linear","MultiX=Average","Skip=True","Sort=True")</f>
        <v>11.623935164835164</v>
      </c>
      <c r="AJ69" s="43">
        <f ca="1">_xll.BInterpol('Base IPCA'!$C$3:$C$13,'Base IPCA'!$D$3:$D$13,AH69,"Cubic","Extrapolate=Linear","MultiX=Average","Skip=True","Sort=True")</f>
        <v>11.607676923076923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385.61831050002581</v>
      </c>
      <c r="U70" s="16">
        <f>IFERROR(U18*_xll.BDP($P70&amp;" Corp","RISK_MTY_MID")/100,(U18*0.49567))</f>
        <v>1855.5898725001243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448.60414500003003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300.88197200002014</v>
      </c>
      <c r="AC70" s="55">
        <f t="shared" si="30"/>
        <v>2990.6943000002002</v>
      </c>
      <c r="AD70" s="5">
        <f t="shared" ca="1" si="28"/>
        <v>4.3859188698915808E-2</v>
      </c>
      <c r="AH70" s="42">
        <f t="shared" ref="AH70:AH133" ca="1" si="32">AH69+1</f>
        <v>46058</v>
      </c>
      <c r="AI70" s="43">
        <f ca="1">_xll.BInterpol('Base IPCA'!$C$3:$C$13,'Base IPCA'!$E$3:$E$13,AH70,"Cubic","Extrapolate=Linear","MultiX=Average","Skip=True","Sort=True")</f>
        <v>11.617184981684982</v>
      </c>
      <c r="AJ70" s="43">
        <f ca="1">_xll.BInterpol('Base IPCA'!$C$3:$C$13,'Base IPCA'!$D$3:$D$13,AH70,"Cubic","Extrapolate=Linear","MultiX=Average","Skip=True","Sort=True")</f>
        <v>11.601002564102565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435.08517250001205</v>
      </c>
      <c r="U71" s="16">
        <f>IFERROR(U19*_xll.BDP($P71&amp;" Corp","RISK_MTY_MID")/100,(U19*0.68124))</f>
        <v>2000.0214465000554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648.17413100001795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342.58675000000949</v>
      </c>
      <c r="AC71" s="55">
        <f t="shared" si="30"/>
        <v>3425.8675000000949</v>
      </c>
      <c r="AD71" s="5">
        <f t="shared" ca="1" si="28"/>
        <v>5.0241099245742715E-2</v>
      </c>
      <c r="AH71" s="42">
        <f t="shared" ca="1" si="32"/>
        <v>46059</v>
      </c>
      <c r="AI71" s="43">
        <f ca="1">_xll.BInterpol('Base IPCA'!$C$3:$C$13,'Base IPCA'!$E$3:$E$13,AH71,"Cubic","Extrapolate=Linear","MultiX=Average","Skip=True","Sort=True")</f>
        <v>11.610434798534799</v>
      </c>
      <c r="AJ71" s="43">
        <f ca="1">_xll.BInterpol('Base IPCA'!$C$3:$C$13,'Base IPCA'!$D$3:$D$13,AH71,"Cubic","Extrapolate=Linear","MultiX=Average","Skip=True","Sort=True")</f>
        <v>11.594328205128205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610.10140300004923</v>
      </c>
      <c r="U72" s="16">
        <f>IFERROR(U20*_xll.BDP($P72&amp;" Corp","RISK_MTY_MID")/100,(U20*0.8157))</f>
        <v>1820.3972850001469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430.95119400003472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440.85811800003563</v>
      </c>
      <c r="AC72" s="55">
        <f t="shared" si="30"/>
        <v>3302.3080000002665</v>
      </c>
      <c r="AD72" s="5">
        <f t="shared" ca="1" si="28"/>
        <v>4.842907204321794E-2</v>
      </c>
      <c r="AH72" s="42">
        <f t="shared" ca="1" si="32"/>
        <v>46060</v>
      </c>
      <c r="AI72" s="43">
        <f ca="1">_xll.BInterpol('Base IPCA'!$C$3:$C$13,'Base IPCA'!$E$3:$E$13,AH72,"Cubic","Extrapolate=Linear","MultiX=Average","Skip=True","Sort=True")</f>
        <v>11.603684615384616</v>
      </c>
      <c r="AJ72" s="43">
        <f ca="1">_xll.BInterpol('Base IPCA'!$C$3:$C$13,'Base IPCA'!$D$3:$D$13,AH72,"Cubic","Extrapolate=Linear","MultiX=Average","Skip=True","Sort=True")</f>
        <v>11.587653846153847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295.32620999995402</v>
      </c>
      <c r="U73" s="16">
        <f>IFERROR(U21*_xll.BDP($P73&amp;" Corp","RISK_MTY_MID")/100,(U21*0.00467))</f>
        <v>434.03222699993245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178.7596619999722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221.23474199996559</v>
      </c>
      <c r="AC73" s="55">
        <f t="shared" si="30"/>
        <v>1129.3528409998241</v>
      </c>
      <c r="AD73" s="5">
        <f t="shared" ca="1" si="28"/>
        <v>1.6562207431586914E-2</v>
      </c>
      <c r="AH73" s="42">
        <f t="shared" ca="1" si="32"/>
        <v>46061</v>
      </c>
      <c r="AI73" s="43">
        <f ca="1">_xll.BInterpol('Base IPCA'!$C$3:$C$13,'Base IPCA'!$E$3:$E$13,AH73,"Cubic","Extrapolate=Linear","MultiX=Average","Skip=True","Sort=True")</f>
        <v>11.596934432234432</v>
      </c>
      <c r="AJ73" s="43">
        <f ca="1">_xll.BInterpol('Base IPCA'!$C$3:$C$13,'Base IPCA'!$D$3:$D$13,AH73,"Cubic","Extrapolate=Linear","MultiX=Average","Skip=True","Sort=True")</f>
        <v>11.580979487179487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286.60450000003124</v>
      </c>
      <c r="U74" s="16">
        <f>IFERROR(U22*_xll.BDP($P74&amp;" Corp","RISK_MTY_MID")/100,(U22*0.41467))</f>
        <v>942.35559600010265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258.10782400002813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216.18168000002356</v>
      </c>
      <c r="AC74" s="55">
        <f t="shared" ref="AC74:AC75" si="33">SUM(Q74:AB74)</f>
        <v>1703.2496000001856</v>
      </c>
      <c r="AD74" s="5">
        <f t="shared" ca="1" si="28"/>
        <v>2.4978529436377368E-2</v>
      </c>
      <c r="AH74" s="42">
        <f t="shared" ca="1" si="32"/>
        <v>46062</v>
      </c>
      <c r="AI74" s="43">
        <f ca="1">_xll.BInterpol('Base IPCA'!$C$3:$C$13,'Base IPCA'!$E$3:$E$13,AH74,"Cubic","Extrapolate=Linear","MultiX=Average","Skip=True","Sort=True")</f>
        <v>11.590184249084249</v>
      </c>
      <c r="AJ74" s="43">
        <f ca="1">_xll.BInterpol('Base IPCA'!$C$3:$C$13,'Base IPCA'!$D$3:$D$13,AH74,"Cubic","Extrapolate=Linear","MultiX=Average","Skip=True","Sort=True")</f>
        <v>11.574305128205129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276.59249999999247</v>
      </c>
      <c r="U75" s="16">
        <f>IFERROR(U23*_xll.BDP($P75&amp;" Corp","RISK_MTY_MID")/100,(U23*0.53441))</f>
        <v>772.79944499997907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221.27399999999398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151.01950499999589</v>
      </c>
      <c r="AC75" s="55">
        <f t="shared" si="33"/>
        <v>1421.6854499999615</v>
      </c>
      <c r="AD75" s="5">
        <f t="shared" ca="1" si="28"/>
        <v>2.0849329342035115E-2</v>
      </c>
      <c r="AH75" s="42">
        <f t="shared" ca="1" si="32"/>
        <v>46063</v>
      </c>
      <c r="AI75" s="43">
        <f ca="1">_xll.BInterpol('Base IPCA'!$C$3:$C$13,'Base IPCA'!$E$3:$E$13,AH75,"Cubic","Extrapolate=Linear","MultiX=Average","Skip=True","Sort=True")</f>
        <v>11.583434065934066</v>
      </c>
      <c r="AJ75" s="43">
        <f ca="1">_xll.BInterpol('Base IPCA'!$C$3:$C$13,'Base IPCA'!$D$3:$D$13,AH75,"Cubic","Extrapolate=Linear","MultiX=Average","Skip=True","Sort=True")</f>
        <v>11.567630769230769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2047.9398749999687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564.32120999999142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304.00529699999538</v>
      </c>
      <c r="AC76" s="55">
        <f t="shared" si="30"/>
        <v>2916.2663819999552</v>
      </c>
      <c r="AD76" s="5">
        <f t="shared" ca="1" si="28"/>
        <v>4.2767686936251548E-2</v>
      </c>
      <c r="AH76" s="42">
        <f t="shared" ca="1" si="32"/>
        <v>46064</v>
      </c>
      <c r="AI76" s="43">
        <f ca="1">_xll.BInterpol('Base IPCA'!$C$3:$C$13,'Base IPCA'!$E$3:$E$13,AH76,"Cubic","Extrapolate=Linear","MultiX=Average","Skip=True","Sort=True")</f>
        <v>11.576683882783882</v>
      </c>
      <c r="AJ76" s="43">
        <f ca="1">_xll.BInterpol('Base IPCA'!$C$3:$C$13,'Base IPCA'!$D$3:$D$13,AH76,"Cubic","Extrapolate=Linear","MultiX=Average","Skip=True","Sort=True")</f>
        <v>11.560956410256411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703.04246149990911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198.38157849997435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124.62870249998389</v>
      </c>
      <c r="AC77" s="55">
        <f t="shared" ref="AC77:AC78" si="34">SUM(Q77:AB77)</f>
        <v>1026.0527424998672</v>
      </c>
      <c r="AD77" s="5">
        <f t="shared" ca="1" si="28"/>
        <v>1.5047288801245494E-2</v>
      </c>
      <c r="AH77" s="42">
        <f t="shared" ca="1" si="32"/>
        <v>46065</v>
      </c>
      <c r="AI77" s="43">
        <f ca="1">_xll.BInterpol('Base IPCA'!$C$3:$C$13,'Base IPCA'!$E$3:$E$13,AH77,"Cubic","Extrapolate=Linear","MultiX=Average","Skip=True","Sort=True")</f>
        <v>11.569933699633699</v>
      </c>
      <c r="AJ77" s="43">
        <f ca="1">_xll.BInterpol('Base IPCA'!$C$3:$C$13,'Base IPCA'!$D$3:$D$13,AH77,"Cubic","Extrapolate=Linear","MultiX=Average","Skip=True","Sort=True")</f>
        <v>11.554282051282051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724.98701800005165</v>
      </c>
      <c r="U78" s="16">
        <f>IFERROR(U26*_xll.BDP($P78&amp;" Corp","RISK_MTY_MID")/100,(U26*0.79307))</f>
        <v>3388.5625945002416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952.17189000006783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638.95745250004552</v>
      </c>
      <c r="AC78" s="55">
        <f t="shared" si="34"/>
        <v>5704.6789550004069</v>
      </c>
      <c r="AD78" s="5">
        <f t="shared" ca="1" si="28"/>
        <v>8.366036968542051E-2</v>
      </c>
      <c r="AH78" s="42">
        <f t="shared" ca="1" si="32"/>
        <v>46066</v>
      </c>
      <c r="AI78" s="43">
        <f ca="1">_xll.BInterpol('Base IPCA'!$C$3:$C$13,'Base IPCA'!$E$3:$E$13,AH78,"Cubic","Extrapolate=Linear","MultiX=Average","Skip=True","Sort=True")</f>
        <v>11.563183516483516</v>
      </c>
      <c r="AJ78" s="43">
        <f ca="1">_xll.BInterpol('Base IPCA'!$C$3:$C$13,'Base IPCA'!$D$3:$D$13,AH78,"Cubic","Extrapolate=Linear","MultiX=Average","Skip=True","Sort=True")</f>
        <v>11.547607692307693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278.26629600001615</v>
      </c>
      <c r="U79" s="16">
        <f>IFERROR(U27*_xll.BDP($P79&amp;" Corp","RISK_MTY_MID")/100,(U27*0.5276))</f>
        <v>1184.0514840000687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504.47597200002929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219.11104600001272</v>
      </c>
      <c r="AC79" s="55">
        <f t="shared" si="30"/>
        <v>2185.9047980001269</v>
      </c>
      <c r="AD79" s="5">
        <f t="shared" ca="1" si="28"/>
        <v>3.2056773911444771E-2</v>
      </c>
      <c r="AH79" s="42">
        <f t="shared" ca="1" si="32"/>
        <v>46067</v>
      </c>
      <c r="AI79" s="43">
        <f ca="1">_xll.BInterpol('Base IPCA'!$C$3:$C$13,'Base IPCA'!$E$3:$E$13,AH79,"Cubic","Extrapolate=Linear","MultiX=Average","Skip=True","Sort=True")</f>
        <v>11.556433333333334</v>
      </c>
      <c r="AJ79" s="43">
        <f ca="1">_xll.BInterpol('Base IPCA'!$C$3:$C$13,'Base IPCA'!$D$3:$D$13,AH79,"Cubic","Extrapolate=Linear","MultiX=Average","Skip=True","Sort=True")</f>
        <v>11.540933333333335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334.07815100000448</v>
      </c>
      <c r="U80" s="16">
        <f>IFERROR(U28*_xll.BDP($P80&amp;" Corp","RISK_MTY_MID")/100,(U28*0.51479))</f>
        <v>1002.2344530000134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393.82387100000528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261.38752500000351</v>
      </c>
      <c r="AC80" s="55">
        <f t="shared" si="30"/>
        <v>1991.5240000000267</v>
      </c>
      <c r="AD80" s="5">
        <f t="shared" ca="1" si="28"/>
        <v>2.9206136820608821E-2</v>
      </c>
      <c r="AH80" s="42">
        <f t="shared" ca="1" si="32"/>
        <v>46068</v>
      </c>
      <c r="AI80" s="43">
        <f ca="1">_xll.BInterpol('Base IPCA'!$C$3:$C$13,'Base IPCA'!$E$3:$E$13,AH80,"Cubic","Extrapolate=Linear","MultiX=Average","Skip=True","Sort=True")</f>
        <v>11.549683150183149</v>
      </c>
      <c r="AJ80" s="43">
        <f ca="1">_xll.BInterpol('Base IPCA'!$C$3:$C$13,'Base IPCA'!$D$3:$D$13,AH80,"Cubic","Extrapolate=Linear","MultiX=Average","Skip=True","Sort=True")</f>
        <v>11.534258974358975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320.67155249994642</v>
      </c>
      <c r="U81" s="16">
        <f>IFERROR(U29*_xll.BDP($P81&amp;" Corp","RISK_MTY_MID")/100,(U29*0.51479))</f>
        <v>1226.0971124997952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376.00311449993717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217.55364149996365</v>
      </c>
      <c r="AC81" s="55">
        <f t="shared" ref="AC81:AC83" si="35">SUM(Q81:AB81)</f>
        <v>2140.3254209996426</v>
      </c>
      <c r="AD81" s="5">
        <f t="shared" ca="1" si="28"/>
        <v>3.1388342337999392E-2</v>
      </c>
      <c r="AH81" s="42">
        <f t="shared" ca="1" si="32"/>
        <v>46069</v>
      </c>
      <c r="AI81" s="43">
        <f ca="1">_xll.BInterpol('Base IPCA'!$C$3:$C$13,'Base IPCA'!$E$3:$E$13,AH81,"Cubic","Extrapolate=Linear","MultiX=Average","Skip=True","Sort=True")</f>
        <v>11.542932967032968</v>
      </c>
      <c r="AJ81" s="43">
        <f ca="1">_xll.BInterpol('Base IPCA'!$C$3:$C$13,'Base IPCA'!$D$3:$D$13,AH81,"Cubic","Extrapolate=Linear","MultiX=Average","Skip=True","Sort=True")</f>
        <v>11.527584615384615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261.68236499993213</v>
      </c>
      <c r="U82" s="16">
        <f>IFERROR(U30*_xll.BDP($P82&amp;" Corp","RISK_MTY_MID")/100,(U30*0.3708))</f>
        <v>656.85586049982953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273.27588749992913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133.15988699996547</v>
      </c>
      <c r="AC82" s="55">
        <f t="shared" si="35"/>
        <v>1324.9739999996561</v>
      </c>
      <c r="AD82" s="5">
        <f t="shared" ca="1" si="28"/>
        <v>1.9431034688880872E-2</v>
      </c>
      <c r="AH82" s="42">
        <f t="shared" ca="1" si="32"/>
        <v>46070</v>
      </c>
      <c r="AI82" s="43">
        <f ca="1">_xll.BInterpol('Base IPCA'!$C$3:$C$13,'Base IPCA'!$E$3:$E$13,AH82,"Cubic","Extrapolate=Linear","MultiX=Average","Skip=True","Sort=True")</f>
        <v>11.536182783882783</v>
      </c>
      <c r="AJ82" s="43">
        <f ca="1">_xll.BInterpol('Base IPCA'!$C$3:$C$13,'Base IPCA'!$D$3:$D$13,AH82,"Cubic","Extrapolate=Linear","MultiX=Average","Skip=True","Sort=True")</f>
        <v>11.520910256410257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1653.2355675000715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674.10410750002916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336.10082500001454</v>
      </c>
      <c r="AC83" s="55">
        <f t="shared" si="35"/>
        <v>2663.4405000001152</v>
      </c>
      <c r="AD83" s="5">
        <f t="shared" ca="1" si="28"/>
        <v>3.905993985337515E-2</v>
      </c>
      <c r="AH83" s="42">
        <f t="shared" ca="1" si="32"/>
        <v>46071</v>
      </c>
      <c r="AI83" s="43">
        <f ca="1">_xll.BInterpol('Base IPCA'!$C$3:$C$13,'Base IPCA'!$E$3:$E$13,AH83,"Cubic","Extrapolate=Linear","MultiX=Average","Skip=True","Sort=True")</f>
        <v>11.529432600732601</v>
      </c>
      <c r="AJ83" s="43">
        <f ca="1">_xll.BInterpol('Base IPCA'!$C$3:$C$13,'Base IPCA'!$D$3:$D$13,AH83,"Cubic","Extrapolate=Linear","MultiX=Average","Skip=True","Sort=True")</f>
        <v>11.514235897435897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100.7283229999947</v>
      </c>
      <c r="U84" s="16">
        <f>IFERROR(U32*_xll.BDP($P84&amp;" Corp","RISK_MTY_MID")/100,(U32*0.43592))</f>
        <v>240.25860699998736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172.45315999999093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88.970152999995321</v>
      </c>
      <c r="AC84" s="55">
        <f t="shared" si="30"/>
        <v>602.41024299996832</v>
      </c>
      <c r="AD84" s="5">
        <f t="shared" ca="1" si="28"/>
        <v>8.8344785095198688E-3</v>
      </c>
      <c r="AH84" s="42">
        <f t="shared" ca="1" si="32"/>
        <v>46072</v>
      </c>
      <c r="AI84" s="43">
        <f ca="1">_xll.BInterpol('Base IPCA'!$C$3:$C$13,'Base IPCA'!$E$3:$E$13,AH84,"Cubic","Extrapolate=Linear","MultiX=Average","Skip=True","Sort=True")</f>
        <v>11.522682417582416</v>
      </c>
      <c r="AJ84" s="43">
        <f ca="1">_xll.BInterpol('Base IPCA'!$C$3:$C$13,'Base IPCA'!$D$3:$D$13,AH84,"Cubic","Extrapolate=Linear","MultiX=Average","Skip=True","Sort=True")</f>
        <v>11.507561538461539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566.75001600000905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1017.8700000000163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610.72200000000976</v>
      </c>
      <c r="AC85" s="55">
        <f t="shared" si="30"/>
        <v>2195.3420160000351</v>
      </c>
      <c r="AD85" s="5">
        <f t="shared" ca="1" si="28"/>
        <v>3.2195172785930454E-2</v>
      </c>
      <c r="AH85" s="42">
        <f t="shared" ca="1" si="32"/>
        <v>46073</v>
      </c>
      <c r="AI85" s="43">
        <f ca="1">_xll.BInterpol('Base IPCA'!$C$3:$C$13,'Base IPCA'!$E$3:$E$13,AH85,"Cubic","Extrapolate=Linear","MultiX=Average","Skip=True","Sort=True")</f>
        <v>11.515932234432235</v>
      </c>
      <c r="AJ85" s="43">
        <f ca="1">_xll.BInterpol('Base IPCA'!$C$3:$C$13,'Base IPCA'!$D$3:$D$13,AH85,"Cubic","Extrapolate=Linear","MultiX=Average","Skip=True","Sort=True")</f>
        <v>11.500887179487179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246.13530000001447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50.457736500002966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52.508864000003086</v>
      </c>
      <c r="AC86" s="55">
        <f t="shared" ref="AC86:AC89" si="36">SUM(Q86:AB86)</f>
        <v>349.10190050002052</v>
      </c>
      <c r="AD86" s="5">
        <f t="shared" ca="1" si="28"/>
        <v>5.1196560374557522E-3</v>
      </c>
      <c r="AH86" s="42">
        <f t="shared" ca="1" si="32"/>
        <v>46074</v>
      </c>
      <c r="AI86" s="43">
        <f ca="1">_xll.BInterpol('Base IPCA'!$C$3:$C$13,'Base IPCA'!$E$3:$E$13,AH86,"Cubic","Extrapolate=Linear","MultiX=Average","Skip=True","Sort=True")</f>
        <v>11.509182051282052</v>
      </c>
      <c r="AJ86" s="43">
        <f ca="1">_xll.BInterpol('Base IPCA'!$C$3:$C$13,'Base IPCA'!$D$3:$D$13,AH86,"Cubic","Extrapolate=Linear","MultiX=Average","Skip=True","Sort=True")</f>
        <v>11.494212820512821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326.85943200003442</v>
      </c>
      <c r="U87" s="16">
        <f>IFERROR(U35*_xll.BDP($P87&amp;" Corp","RISK_MTY_MID")/100,(U35*0.40341))</f>
        <v>860.15640000009046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460.0921680000485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183.01200000001924</v>
      </c>
      <c r="AC87" s="55">
        <f t="shared" si="36"/>
        <v>1830.1200000001927</v>
      </c>
      <c r="AD87" s="5">
        <f t="shared" ref="AD87:AD104" ca="1" si="38">+AC87/$AC$105</f>
        <v>2.6839111714514877E-2</v>
      </c>
      <c r="AH87" s="42">
        <f t="shared" ca="1" si="32"/>
        <v>46075</v>
      </c>
      <c r="AI87" s="43">
        <f ca="1">_xll.BInterpol('Base IPCA'!$C$3:$C$13,'Base IPCA'!$E$3:$E$13,AH87,"Cubic","Extrapolate=Linear","MultiX=Average","Skip=True","Sort=True")</f>
        <v>11.502431868131868</v>
      </c>
      <c r="AJ87" s="43">
        <f ca="1">_xll.BInterpol('Base IPCA'!$C$3:$C$13,'Base IPCA'!$D$3:$D$13,AH87,"Cubic","Extrapolate=Linear","MultiX=Average","Skip=True","Sort=True")</f>
        <v>11.487538461538461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576.33686999997599</v>
      </c>
      <c r="U88" s="16">
        <f>IFERROR(U36*_xll.BDP($P88&amp;" Corp","RISK_MTY_MID")/100,(U36*0.56156))</f>
        <v>1382.9891399999424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589.49774999997544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302.70023999998739</v>
      </c>
      <c r="AC88" s="55">
        <f t="shared" si="36"/>
        <v>2851.5239999998812</v>
      </c>
      <c r="AD88" s="5">
        <f t="shared" ca="1" si="38"/>
        <v>4.1818225686080186E-2</v>
      </c>
      <c r="AH88" s="42">
        <f t="shared" ca="1" si="32"/>
        <v>46076</v>
      </c>
      <c r="AI88" s="43">
        <f ca="1">_xll.BInterpol('Base IPCA'!$C$3:$C$13,'Base IPCA'!$E$3:$E$13,AH88,"Cubic","Extrapolate=Linear","MultiX=Average","Skip=True","Sort=True")</f>
        <v>11.495681684981685</v>
      </c>
      <c r="AJ88" s="43">
        <f ca="1">_xll.BInterpol('Base IPCA'!$C$3:$C$13,'Base IPCA'!$D$3:$D$13,AH88,"Cubic","Extrapolate=Linear","MultiX=Average","Skip=True","Sort=True")</f>
        <v>11.480864102564103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205.38502200000724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139.02524150000488</v>
      </c>
      <c r="AC89" s="55">
        <f t="shared" si="36"/>
        <v>344.41026350001209</v>
      </c>
      <c r="AD89" s="5">
        <f t="shared" ca="1" si="38"/>
        <v>5.0508521505154618E-3</v>
      </c>
      <c r="AH89" s="42">
        <f t="shared" ca="1" si="32"/>
        <v>46077</v>
      </c>
      <c r="AI89" s="43">
        <f ca="1">_xll.BInterpol('Base IPCA'!$C$3:$C$13,'Base IPCA'!$E$3:$E$13,AH89,"Cubic","Extrapolate=Linear","MultiX=Average","Skip=True","Sort=True")</f>
        <v>11.488931501831502</v>
      </c>
      <c r="AJ89" s="43">
        <f ca="1">_xll.BInterpol('Base IPCA'!$C$3:$C$13,'Base IPCA'!$D$3:$D$13,AH89,"Cubic","Extrapolate=Linear","MultiX=Average","Skip=True","Sort=True")</f>
        <v>11.474189743589744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989.0911730000239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68.171943000001647</v>
      </c>
      <c r="AC90" s="55">
        <f t="shared" si="30"/>
        <v>1057.2631160000255</v>
      </c>
      <c r="AD90" s="5">
        <f t="shared" ca="1" si="38"/>
        <v>1.5504995782767142E-2</v>
      </c>
      <c r="AH90" s="42">
        <f t="shared" ca="1" si="32"/>
        <v>46078</v>
      </c>
      <c r="AI90" s="43">
        <f ca="1">_xll.BInterpol('Base IPCA'!$C$3:$C$13,'Base IPCA'!$E$3:$E$13,AH90,"Cubic","Extrapolate=Linear","MultiX=Average","Skip=True","Sort=True")</f>
        <v>11.482181318681318</v>
      </c>
      <c r="AJ90" s="43">
        <f ca="1">_xll.BInterpol('Base IPCA'!$C$3:$C$13,'Base IPCA'!$D$3:$D$13,AH90,"Cubic","Extrapolate=Linear","MultiX=Average","Skip=True","Sort=True")</f>
        <v>11.467515384615385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89.469806500004992</v>
      </c>
      <c r="U91" s="16">
        <f>IFERROR(U39*_xll.BDP($P91&amp;" Corp","RISK_MTY_MID")/100,(U39*0.5))</f>
        <v>93.072617500005222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247.39302200001384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429.93544600002406</v>
      </c>
      <c r="AD91" s="5">
        <f t="shared" ca="1" si="38"/>
        <v>6.3050977341503342E-3</v>
      </c>
      <c r="AH91" s="42">
        <f t="shared" ca="1" si="32"/>
        <v>46079</v>
      </c>
      <c r="AI91" s="43">
        <f ca="1">_xll.BInterpol('Base IPCA'!$C$3:$C$13,'Base IPCA'!$E$3:$E$13,AH91,"Cubic","Extrapolate=Linear","MultiX=Average","Skip=True","Sort=True")</f>
        <v>11.475431135531135</v>
      </c>
      <c r="AJ91" s="43">
        <f ca="1">_xll.BInterpol('Base IPCA'!$C$3:$C$13,'Base IPCA'!$D$3:$D$13,AH91,"Cubic","Extrapolate=Linear","MultiX=Average","Skip=True","Sort=True")</f>
        <v>11.460841025641026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234.5636539999891</v>
      </c>
      <c r="U92" s="16">
        <f>IFERROR(U40*_xll.BDP($P92&amp;" Corp","RISK_MTY_MID")/100,(U40*0.5))</f>
        <v>152.34546599999294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129.372736999994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193.45455999999103</v>
      </c>
      <c r="AC92" s="55">
        <f t="shared" si="30"/>
        <v>709.7364169999671</v>
      </c>
      <c r="AD92" s="5">
        <f t="shared" ca="1" si="38"/>
        <v>1.0408440421239933E-2</v>
      </c>
      <c r="AH92" s="42">
        <f t="shared" ca="1" si="32"/>
        <v>46080</v>
      </c>
      <c r="AI92" s="43">
        <f ca="1">_xll.BInterpol('Base IPCA'!$C$3:$C$13,'Base IPCA'!$E$3:$E$13,AH92,"Cubic","Extrapolate=Linear","MultiX=Average","Skip=True","Sort=True")</f>
        <v>11.468680952380952</v>
      </c>
      <c r="AJ92" s="43">
        <f ca="1">_xll.BInterpol('Base IPCA'!$C$3:$C$13,'Base IPCA'!$D$3:$D$13,AH92,"Cubic","Extrapolate=Linear","MultiX=Average","Skip=True","Sort=True")</f>
        <v>11.454166666666667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226.0879299999408</v>
      </c>
      <c r="U93" s="16">
        <f>IFERROR(U41*_xll.BDP($P93&amp;" Corp","RISK_MTY_MID")/100,(U41*0.34243))</f>
        <v>660.33865999982709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254.13208499993345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174.9145749999542</v>
      </c>
      <c r="AC93" s="55">
        <f t="shared" ref="AC93:AC94" si="39">SUM(Q93:AB93)</f>
        <v>1315.4732499996558</v>
      </c>
      <c r="AD93" s="5">
        <f t="shared" ca="1" si="38"/>
        <v>1.929170410366151E-2</v>
      </c>
      <c r="AH93" s="42">
        <f t="shared" ca="1" si="32"/>
        <v>46081</v>
      </c>
      <c r="AI93" s="43">
        <f ca="1">_xll.BInterpol('Base IPCA'!$C$3:$C$13,'Base IPCA'!$E$3:$E$13,AH93,"Cubic","Extrapolate=Linear","MultiX=Average","Skip=True","Sort=True")</f>
        <v>11.461930769230769</v>
      </c>
      <c r="AJ93" s="43">
        <f ca="1">_xll.BInterpol('Base IPCA'!$C$3:$C$13,'Base IPCA'!$D$3:$D$13,AH93,"Cubic","Extrapolate=Linear","MultiX=Average","Skip=True","Sort=True")</f>
        <v>11.447492307692308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171.67755750000876</v>
      </c>
      <c r="U94" s="16">
        <f>IFERROR(U42*_xll.BDP($P94&amp;" Corp","RISK_MTY_MID")/100,(U42*0.33))</f>
        <v>502.47090000002572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195.40535000001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307.06555000001572</v>
      </c>
      <c r="AC94" s="55">
        <f t="shared" si="39"/>
        <v>1176.6193575000602</v>
      </c>
      <c r="AD94" s="5">
        <f t="shared" ca="1" si="38"/>
        <v>1.7255381276310575E-2</v>
      </c>
      <c r="AH94" s="42">
        <f t="shared" ca="1" si="32"/>
        <v>46082</v>
      </c>
      <c r="AI94" s="43">
        <f ca="1">_xll.BInterpol('Base IPCA'!$C$3:$C$13,'Base IPCA'!$E$3:$E$13,AH94,"Cubic","Extrapolate=Linear","MultiX=Average","Skip=True","Sort=True")</f>
        <v>11.455180586080587</v>
      </c>
      <c r="AJ94" s="43">
        <f ca="1">_xll.BInterpol('Base IPCA'!$C$3:$C$13,'Base IPCA'!$D$3:$D$13,AH94,"Cubic","Extrapolate=Linear","MultiX=Average","Skip=True","Sort=True")</f>
        <v>11.44081794871795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34.239588999998659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34.239588999998659</v>
      </c>
      <c r="AD95" s="5">
        <f t="shared" ca="1" si="38"/>
        <v>5.0213109207589775E-4</v>
      </c>
      <c r="AH95" s="42">
        <f t="shared" ca="1" si="32"/>
        <v>46083</v>
      </c>
      <c r="AI95" s="43">
        <f ca="1">_xll.BInterpol('Base IPCA'!$C$3:$C$13,'Base IPCA'!$E$3:$E$13,AH95,"Cubic","Extrapolate=Linear","MultiX=Average","Skip=True","Sort=True")</f>
        <v>11.448430402930402</v>
      </c>
      <c r="AJ95" s="43">
        <f ca="1">_xll.BInterpol('Base IPCA'!$C$3:$C$13,'Base IPCA'!$D$3:$D$13,AH95,"Cubic","Extrapolate=Linear","MultiX=Average","Skip=True","Sort=True")</f>
        <v>11.43414358974359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144.00118500001554</v>
      </c>
      <c r="U96" s="16">
        <f>IFERROR(U44*_xll.BDP($P96&amp;" Corp","RISK_MTY_MID")/100,(U44*0.35))</f>
        <v>616.14124050006649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180.46105950001947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122.55420000001322</v>
      </c>
      <c r="AC96" s="55">
        <f t="shared" si="27"/>
        <v>1063.1576850001147</v>
      </c>
      <c r="AD96" s="5">
        <f t="shared" ca="1" si="38"/>
        <v>1.5591440931665734E-2</v>
      </c>
      <c r="AH96" s="42">
        <f t="shared" ca="1" si="32"/>
        <v>46084</v>
      </c>
      <c r="AI96" s="43">
        <f ca="1">_xll.BInterpol('Base IPCA'!$C$3:$C$13,'Base IPCA'!$E$3:$E$13,AH96,"Cubic","Extrapolate=Linear","MultiX=Average","Skip=True","Sort=True")</f>
        <v>11.441680219780221</v>
      </c>
      <c r="AJ96" s="43">
        <f ca="1">_xll.BInterpol('Base IPCA'!$C$3:$C$13,'Base IPCA'!$D$3:$D$13,AH96,"Cubic","Extrapolate=Linear","MultiX=Average","Skip=True","Sort=True")</f>
        <v>11.427469230769232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4.9505088536513475E-2</v>
      </c>
      <c r="AH97" s="42">
        <f t="shared" ca="1" si="32"/>
        <v>46085</v>
      </c>
      <c r="AI97" s="43">
        <f ca="1">_xll.BInterpol('Base IPCA'!$C$3:$C$13,'Base IPCA'!$E$3:$E$13,AH97,"Cubic","Extrapolate=Linear","MultiX=Average","Skip=True","Sort=True")</f>
        <v>11.434930036630037</v>
      </c>
      <c r="AJ97" s="43">
        <f ca="1">_xll.BInterpol('Base IPCA'!$C$3:$C$13,'Base IPCA'!$D$3:$D$13,AH97,"Cubic","Extrapolate=Linear","MultiX=Average","Skip=True","Sort=True")</f>
        <v>11.420794871794872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5.5585581891632804E-3</v>
      </c>
      <c r="AH98" s="42">
        <f t="shared" ca="1" si="32"/>
        <v>46086</v>
      </c>
      <c r="AI98" s="43">
        <f ca="1">_xll.BInterpol('Base IPCA'!$C$3:$C$13,'Base IPCA'!$E$3:$E$13,AH98,"Cubic","Extrapolate=Linear","MultiX=Average","Skip=True","Sort=True")</f>
        <v>11.428179853479854</v>
      </c>
      <c r="AJ98" s="43">
        <f ca="1">_xll.BInterpol('Base IPCA'!$C$3:$C$13,'Base IPCA'!$D$3:$D$13,AH98,"Cubic","Extrapolate=Linear","MultiX=Average","Skip=True","Sort=True")</f>
        <v>11.414120512820514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9.9966193207117176E-3</v>
      </c>
      <c r="AH99" s="42">
        <f t="shared" ca="1" si="32"/>
        <v>46087</v>
      </c>
      <c r="AI99" s="43">
        <f ca="1">_xll.BInterpol('Base IPCA'!$C$3:$C$13,'Base IPCA'!$E$3:$E$13,AH99,"Cubic","Extrapolate=Linear","MultiX=Average","Skip=True","Sort=True")</f>
        <v>11.421429670329669</v>
      </c>
      <c r="AJ99" s="43">
        <f ca="1">_xll.BInterpol('Base IPCA'!$C$3:$C$13,'Base IPCA'!$D$3:$D$13,AH99,"Cubic","Extrapolate=Linear","MultiX=Average","Skip=True","Sort=True")</f>
        <v>11.407446153846154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3.3147021196552836E-3</v>
      </c>
      <c r="AH100" s="42">
        <f t="shared" ca="1" si="32"/>
        <v>46088</v>
      </c>
      <c r="AI100" s="43">
        <f ca="1">_xll.BInterpol('Base IPCA'!$C$3:$C$13,'Base IPCA'!$E$3:$E$13,AH100,"Cubic","Extrapolate=Linear","MultiX=Average","Skip=True","Sort=True")</f>
        <v>11.414679487179487</v>
      </c>
      <c r="AJ100" s="43">
        <f ca="1">_xll.BInterpol('Base IPCA'!$C$3:$C$13,'Base IPCA'!$D$3:$D$13,AH100,"Cubic","Extrapolate=Linear","MultiX=Average","Skip=True","Sort=True")</f>
        <v>11.400771794871796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11.656384896290547</v>
      </c>
      <c r="AC101" s="55">
        <f t="shared" si="27"/>
        <v>11.656384896290547</v>
      </c>
      <c r="AD101" s="5">
        <f t="shared" ca="1" si="38"/>
        <v>1.7094344437462733E-4</v>
      </c>
      <c r="AH101" s="42">
        <f t="shared" ca="1" si="32"/>
        <v>46089</v>
      </c>
      <c r="AI101" s="43">
        <f ca="1">_xll.BInterpol('Base IPCA'!$C$3:$C$13,'Base IPCA'!$E$3:$E$13,AH101,"Cubic","Extrapolate=Linear","MultiX=Average","Skip=True","Sort=True")</f>
        <v>11.407929304029304</v>
      </c>
      <c r="AJ101" s="43">
        <f ca="1">_xll.BInterpol('Base IPCA'!$C$3:$C$13,'Base IPCA'!$D$3:$D$13,AH101,"Cubic","Extrapolate=Linear","MultiX=Average","Skip=True","Sort=True")</f>
        <v>11.394097435897436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46090</v>
      </c>
      <c r="AI102" s="43">
        <f ca="1">_xll.BInterpol('Base IPCA'!$C$3:$C$13,'Base IPCA'!$E$3:$E$13,AH102,"Cubic","Extrapolate=Linear","MultiX=Average","Skip=True","Sort=True")</f>
        <v>11.401179120879121</v>
      </c>
      <c r="AJ102" s="43">
        <f ca="1">_xll.BInterpol('Base IPCA'!$C$3:$C$13,'Base IPCA'!$D$3:$D$13,AH102,"Cubic","Extrapolate=Linear","MultiX=Average","Skip=True","Sort=True")</f>
        <v>11.387423076923078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46091</v>
      </c>
      <c r="AI103" s="43">
        <f ca="1">_xll.BInterpol('Base IPCA'!$C$3:$C$13,'Base IPCA'!$E$3:$E$13,AH103,"Cubic","Extrapolate=Linear","MultiX=Average","Skip=True","Sort=True")</f>
        <v>11.394428937728938</v>
      </c>
      <c r="AJ103" s="43">
        <f ca="1">_xll.BInterpol('Base IPCA'!$C$3:$C$13,'Base IPCA'!$D$3:$D$13,AH103,"Cubic","Extrapolate=Linear","MultiX=Average","Skip=True","Sort=True")</f>
        <v>11.380748717948718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46092</v>
      </c>
      <c r="AI104" s="43">
        <f ca="1">_xll.BInterpol('Base IPCA'!$C$3:$C$13,'Base IPCA'!$E$3:$E$13,AH104,"Cubic","Extrapolate=Linear","MultiX=Average","Skip=True","Sort=True")</f>
        <v>11.387678754578754</v>
      </c>
      <c r="AJ104" s="43">
        <f ca="1">_xll.BInterpol('Base IPCA'!$C$3:$C$13,'Base IPCA'!$D$3:$D$13,AH104,"Cubic","Extrapolate=Linear","MultiX=Average","Skip=True","Sort=True")</f>
        <v>11.37407435897436</v>
      </c>
    </row>
    <row r="105" spans="14:36" ht="15.75" thickBot="1" x14ac:dyDescent="0.3">
      <c r="Q105" s="63">
        <f t="shared" ref="Q105:AC105" ca="1" si="46">SUM(Q55:Q104)</f>
        <v>896.8932894999889</v>
      </c>
      <c r="R105" s="64">
        <f t="shared" ca="1" si="46"/>
        <v>813.45540849998838</v>
      </c>
      <c r="S105" s="64">
        <f t="shared" ca="1" si="46"/>
        <v>2121.0309532501942</v>
      </c>
      <c r="T105" s="64">
        <f t="shared" ca="1" si="46"/>
        <v>8258.8744598999692</v>
      </c>
      <c r="U105" s="64">
        <f t="shared" ca="1" si="46"/>
        <v>35625.411160950258</v>
      </c>
      <c r="V105" s="64">
        <f t="shared" ca="1" si="46"/>
        <v>161.95705500000955</v>
      </c>
      <c r="W105" s="64">
        <f t="shared" ca="1" si="46"/>
        <v>0</v>
      </c>
      <c r="X105" s="64">
        <f t="shared" ca="1" si="46"/>
        <v>272.15364249998242</v>
      </c>
      <c r="Y105" s="64">
        <f t="shared" ca="1" si="46"/>
        <v>0</v>
      </c>
      <c r="Z105" s="64">
        <f t="shared" ca="1" si="46"/>
        <v>12196.535605000056</v>
      </c>
      <c r="AA105" s="64">
        <f t="shared" ca="1" si="46"/>
        <v>0</v>
      </c>
      <c r="AB105" s="57">
        <f t="shared" ca="1" si="46"/>
        <v>7842.2342858962957</v>
      </c>
      <c r="AC105" s="65">
        <f t="shared" ca="1" si="46"/>
        <v>68188.545860496728</v>
      </c>
      <c r="AH105" s="42">
        <f t="shared" ca="1" si="32"/>
        <v>46093</v>
      </c>
      <c r="AI105" s="43">
        <f ca="1">_xll.BInterpol('Base IPCA'!$C$3:$C$13,'Base IPCA'!$E$3:$E$13,AH105,"Cubic","Extrapolate=Linear","MultiX=Average","Skip=True","Sort=True")</f>
        <v>11.380928571428571</v>
      </c>
      <c r="AJ105" s="43">
        <f ca="1">_xll.BInterpol('Base IPCA'!$C$3:$C$13,'Base IPCA'!$D$3:$D$13,AH105,"Cubic","Extrapolate=Linear","MultiX=Average","Skip=True","Sort=True")</f>
        <v>11.3674</v>
      </c>
    </row>
    <row r="106" spans="14:36" ht="15.75" thickBot="1" x14ac:dyDescent="0.3">
      <c r="U106" s="140"/>
      <c r="AH106" s="42">
        <f t="shared" ca="1" si="32"/>
        <v>46094</v>
      </c>
      <c r="AI106" s="43">
        <f ca="1">_xll.BInterpol('Base IPCA'!$C$3:$C$13,'Base IPCA'!$E$3:$E$13,AH106,"Cubic","Extrapolate=Linear","MultiX=Average","Skip=True","Sort=True")</f>
        <v>11.374178388278388</v>
      </c>
      <c r="AJ106" s="43">
        <f ca="1">_xll.BInterpol('Base IPCA'!$C$3:$C$13,'Base IPCA'!$D$3:$D$13,AH106,"Cubic","Extrapolate=Linear","MultiX=Average","Skip=True","Sort=True")</f>
        <v>11.360725641025642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46095</v>
      </c>
      <c r="AI107" s="43">
        <f ca="1">_xll.BInterpol('Base IPCA'!$C$3:$C$13,'Base IPCA'!$E$3:$E$13,AH107,"Cubic","Extrapolate=Linear","MultiX=Average","Skip=True","Sort=True")</f>
        <v>11.367428205128205</v>
      </c>
      <c r="AJ107" s="43">
        <f ca="1">_xll.BInterpol('Base IPCA'!$C$3:$C$13,'Base IPCA'!$D$3:$D$13,AH107,"Cubic","Extrapolate=Linear","MultiX=Average","Skip=True","Sort=True")</f>
        <v>11.354051282051282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46096</v>
      </c>
      <c r="AI108" s="43">
        <f ca="1">_xll.BInterpol('Base IPCA'!$C$3:$C$13,'Base IPCA'!$E$3:$E$13,AH108,"Cubic","Extrapolate=Linear","MultiX=Average","Skip=True","Sort=True")</f>
        <v>11.360678021978021</v>
      </c>
      <c r="AJ108" s="43">
        <f ca="1">_xll.BInterpol('Base IPCA'!$C$3:$C$13,'Base IPCA'!$D$3:$D$13,AH108,"Cubic","Extrapolate=Linear","MultiX=Average","Skip=True","Sort=True")</f>
        <v>11.347376923076924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-66.7275748612592</v>
      </c>
      <c r="R109" s="16">
        <f ca="1">SUMIFS(Estratégia!$F:$F,Estratégia!$C:$C,R$107,Estratégia!$D:$D,$P109,Estratégia!$E:$E,"Hedge IPCA")*VLOOKUP($P109,$B$18:$M$26,12,0)</f>
        <v>-66.7275748612592</v>
      </c>
      <c r="S109" s="16">
        <f ca="1">SUMIFS(Estratégia!$F:$F,Estratégia!$C:$C,S$107,Estratégia!$D:$D,$P109,Estratégia!$E:$E,"Hedge IPCA")*VLOOKUP($P109,$B$18:$M$26,12,0)</f>
        <v>-152.5201711114496</v>
      </c>
      <c r="T109" s="16">
        <f ca="1">SUMIFS(Estratégia!$F:$F,Estratégia!$C:$C,T$107,Estratégia!$D:$D,$P109,Estratégia!$E:$E,"Hedge IPCA")*VLOOKUP($P109,$B$18:$M$26,12,0)</f>
        <v>-114.3901283335872</v>
      </c>
      <c r="U109" s="16">
        <f ca="1">SUMIFS(Estratégia!$F:$F,Estratégia!$C:$C,U$107,Estratégia!$D:$D,$P109,Estratégia!$E:$E,"Hedge IPCA")*VLOOKUP($P109,$B$18:$M$26,12,0)</f>
        <v>-400.3654491675552</v>
      </c>
      <c r="V109" s="16">
        <f ca="1">SUMIFS(Estratégia!$F:$F,Estratégia!$C:$C,V$107,Estratégia!$D:$D,$P109,Estratégia!$E:$E,"Hedge IPCA")*VLOOKUP($P109,$B$18:$M$26,12,0)</f>
        <v>-9.5325106944656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-66.7275748612592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-114.3901283335872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-95.325106944656</v>
      </c>
      <c r="AC109" s="55">
        <f t="shared" ca="1" si="48"/>
        <v>-1086.7062191690784</v>
      </c>
      <c r="AH109" s="42">
        <f t="shared" ca="1" si="32"/>
        <v>46097</v>
      </c>
      <c r="AI109" s="43">
        <f ca="1">_xll.BInterpol('Base IPCA'!$C$3:$C$13,'Base IPCA'!$E$3:$E$13,AH109,"Cubic","Extrapolate=Linear","MultiX=Average","Skip=True","Sort=True")</f>
        <v>11.35392783882784</v>
      </c>
      <c r="AJ109" s="43">
        <f ca="1">_xll.BInterpol('Base IPCA'!$C$3:$C$13,'Base IPCA'!$D$3:$D$13,AH109,"Cubic","Extrapolate=Linear","MultiX=Average","Skip=True","Sort=True")</f>
        <v>11.340702564102564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-102.20982712853584</v>
      </c>
      <c r="R110" s="16">
        <f ca="1">SUMIFS(Estratégia!$F:$F,Estratégia!$C:$C,R$107,Estratégia!$D:$D,$P110,Estratégia!$E:$E,"Hedge IPCA")*VLOOKUP($P110,$B$18:$M$26,12,0)</f>
        <v>-102.20982712853584</v>
      </c>
      <c r="S110" s="16">
        <f ca="1">SUMIFS(Estratégia!$F:$F,Estratégia!$C:$C,S$107,Estratégia!$D:$D,$P110,Estratégia!$E:$E,"Hedge IPCA")*VLOOKUP($P110,$B$18:$M$26,12,0)</f>
        <v>-143.09375797995017</v>
      </c>
      <c r="T110" s="16">
        <f ca="1">SUMIFS(Estratégia!$F:$F,Estratégia!$C:$C,T$107,Estratégia!$D:$D,$P110,Estratégia!$E:$E,"Hedge IPCA")*VLOOKUP($P110,$B$18:$M$26,12,0)</f>
        <v>-408.83930851414334</v>
      </c>
      <c r="U110" s="16">
        <f ca="1">SUMIFS(Estratégia!$F:$F,Estratégia!$C:$C,U$107,Estratégia!$D:$D,$P110,Estratégia!$E:$E,"Hedge IPCA")*VLOOKUP($P110,$B$18:$M$26,12,0)</f>
        <v>-1124.3080984138942</v>
      </c>
      <c r="V110" s="16">
        <f ca="1">SUMIFS(Estratégia!$F:$F,Estratégia!$C:$C,V$107,Estratégia!$D:$D,$P110,Estratégia!$E:$E,"Hedge IPCA")*VLOOKUP($P110,$B$18:$M$26,12,0)</f>
        <v>-20.441965425707167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-20.441965425707167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-347.51341223702184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-265.74555053419317</v>
      </c>
      <c r="AC110" s="55">
        <f t="shared" ca="1" si="48"/>
        <v>-2534.8037127876887</v>
      </c>
      <c r="AH110" s="42">
        <f t="shared" ca="1" si="32"/>
        <v>46098</v>
      </c>
      <c r="AI110" s="43">
        <f ca="1">_xll.BInterpol('Base IPCA'!$C$3:$C$13,'Base IPCA'!$E$3:$E$13,AH110,"Cubic","Extrapolate=Linear","MultiX=Average","Skip=True","Sort=True")</f>
        <v>11.347177655677655</v>
      </c>
      <c r="AJ110" s="43">
        <f ca="1">_xll.BInterpol('Base IPCA'!$C$3:$C$13,'Base IPCA'!$D$3:$D$13,AH110,"Cubic","Extrapolate=Linear","MultiX=Average","Skip=True","Sort=True")</f>
        <v>11.334028205128206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-145.76795355102513</v>
      </c>
      <c r="R111" s="16">
        <f ca="1">SUMIFS(Estratégia!$F:$F,Estratégia!$C:$C,R$107,Estratégia!$D:$D,$P111,Estratégia!$E:$E,"Hedge IPCA")*VLOOKUP($P111,$B$18:$M$26,12,0)</f>
        <v>-145.76795355102513</v>
      </c>
      <c r="S111" s="16">
        <f ca="1">SUMIFS(Estratégia!$F:$F,Estratégia!$C:$C,S$107,Estratégia!$D:$D,$P111,Estratégia!$E:$E,"Hedge IPCA")*VLOOKUP($P111,$B$18:$M$26,12,0)</f>
        <v>-218.65193032653769</v>
      </c>
      <c r="T111" s="16">
        <f ca="1">SUMIFS(Estratégia!$F:$F,Estratégia!$C:$C,T$107,Estratégia!$D:$D,$P111,Estratégia!$E:$E,"Hedge IPCA")*VLOOKUP($P111,$B$18:$M$26,12,0)</f>
        <v>-947.49169808166334</v>
      </c>
      <c r="U111" s="16">
        <f ca="1">SUMIFS(Estratégia!$F:$F,Estratégia!$C:$C,U$107,Estratégia!$D:$D,$P111,Estratégia!$E:$E,"Hedge IPCA")*VLOOKUP($P111,$B$18:$M$26,12,0)</f>
        <v>-2587.3811755306961</v>
      </c>
      <c r="V111" s="16">
        <f ca="1">SUMIFS(Estratégia!$F:$F,Estratégia!$C:$C,V$107,Estratégia!$D:$D,$P111,Estratégia!$E:$E,"Hedge IPCA")*VLOOKUP($P111,$B$18:$M$26,12,0)</f>
        <v>-36.441988387756282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-36.441988387756282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-1166.143628408201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-801.72374453063821</v>
      </c>
      <c r="AC111" s="55">
        <f t="shared" ca="1" si="48"/>
        <v>-6085.8120607552992</v>
      </c>
      <c r="AH111" s="42">
        <f t="shared" ca="1" si="32"/>
        <v>46099</v>
      </c>
      <c r="AI111" s="43">
        <f ca="1">_xll.BInterpol('Base IPCA'!$C$3:$C$13,'Base IPCA'!$E$3:$E$13,AH111,"Cubic","Extrapolate=Linear","MultiX=Average","Skip=True","Sort=True")</f>
        <v>11.340427472527473</v>
      </c>
      <c r="AJ111" s="43">
        <f ca="1">_xll.BInterpol('Base IPCA'!$C$3:$C$13,'Base IPCA'!$D$3:$D$13,AH111,"Cubic","Extrapolate=Linear","MultiX=Average","Skip=True","Sort=True")</f>
        <v>11.327353846153846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-177.9823244640138</v>
      </c>
      <c r="R112" s="16">
        <f ca="1">SUMIFS(Estratégia!$F:$F,Estratégia!$C:$C,R$107,Estratégia!$D:$D,$P112,Estratégia!$E:$E,"Hedge IPCA")*VLOOKUP($P112,$B$18:$M$26,12,0)</f>
        <v>-177.9823244640138</v>
      </c>
      <c r="S112" s="16">
        <f ca="1">SUMIFS(Estratégia!$F:$F,Estratégia!$C:$C,S$107,Estratégia!$D:$D,$P112,Estratégia!$E:$E,"Hedge IPCA")*VLOOKUP($P112,$B$18:$M$26,12,0)</f>
        <v>-266.9734866960207</v>
      </c>
      <c r="T112" s="16">
        <f ca="1">SUMIFS(Estratégia!$F:$F,Estratégia!$C:$C,T$107,Estratégia!$D:$D,$P112,Estratégia!$E:$E,"Hedge IPCA")*VLOOKUP($P112,$B$18:$M$26,12,0)</f>
        <v>-1557.3453390601208</v>
      </c>
      <c r="U112" s="16">
        <f ca="1">SUMIFS(Estratégia!$F:$F,Estratégia!$C:$C,U$107,Estratégia!$D:$D,$P112,Estratégia!$E:$E,"Hedge IPCA")*VLOOKUP($P112,$B$18:$M$26,12,0)</f>
        <v>-3915.6111382083036</v>
      </c>
      <c r="V112" s="16">
        <f ca="1">SUMIFS(Estratégia!$F:$F,Estratégia!$C:$C,V$107,Estratégia!$D:$D,$P112,Estratégia!$E:$E,"Hedge IPCA")*VLOOKUP($P112,$B$18:$M$26,12,0)</f>
        <v>-44.49558111600345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-44.49558111600345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-1601.8409201761242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-1112.3895279000863</v>
      </c>
      <c r="AC112" s="55">
        <f t="shared" ref="AC112" ca="1" si="49">SUM(Q112:AB112)</f>
        <v>-8899.11622320069</v>
      </c>
      <c r="AH112" s="42">
        <f t="shared" ca="1" si="32"/>
        <v>46100</v>
      </c>
      <c r="AI112" s="43">
        <f ca="1">_xll.BInterpol('Base IPCA'!$C$3:$C$13,'Base IPCA'!$E$3:$E$13,AH112,"Cubic","Extrapolate=Linear","MultiX=Average","Skip=True","Sort=True")</f>
        <v>11.33367728937729</v>
      </c>
      <c r="AJ112" s="43">
        <f ca="1">_xll.BInterpol('Base IPCA'!$C$3:$C$13,'Base IPCA'!$D$3:$D$13,AH112,"Cubic","Extrapolate=Linear","MultiX=Average","Skip=True","Sort=True")</f>
        <v>11.320679487179488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-336.71575187891722</v>
      </c>
      <c r="R113" s="16">
        <f ca="1">SUMIFS(Estratégia!$F:$F,Estratégia!$C:$C,R$107,Estratégia!$D:$D,$P113,Estratégia!$E:$E,"Hedge IPCA")*VLOOKUP($P113,$B$18:$M$26,12,0)</f>
        <v>-336.71575187891722</v>
      </c>
      <c r="S113" s="16">
        <f ca="1">SUMIFS(Estratégia!$F:$F,Estratégia!$C:$C,S$107,Estratégia!$D:$D,$P113,Estratégia!$E:$E,"Hedge IPCA")*VLOOKUP($P113,$B$18:$M$26,12,0)</f>
        <v>-561.19291979819536</v>
      </c>
      <c r="T113" s="16">
        <f ca="1">SUMIFS(Estratégia!$F:$F,Estratégia!$C:$C,T$107,Estratégia!$D:$D,$P113,Estratégia!$E:$E,"Hedge IPCA")*VLOOKUP($P113,$B$18:$M$26,12,0)</f>
        <v>-3591.6346867084503</v>
      </c>
      <c r="U113" s="16">
        <f ca="1">SUMIFS(Estratégia!$F:$F,Estratégia!$C:$C,U$107,Estratégia!$D:$D,$P113,Estratégia!$E:$E,"Hedge IPCA")*VLOOKUP($P113,$B$18:$M$26,12,0)</f>
        <v>-9820.8760964684188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-56.119291979819536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-4040.5890225470066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-2974.3224749304354</v>
      </c>
      <c r="AC113" s="55">
        <f t="shared" ca="1" si="48"/>
        <v>-21718.165996190161</v>
      </c>
      <c r="AH113" s="42">
        <f t="shared" ca="1" si="32"/>
        <v>46101</v>
      </c>
      <c r="AI113" s="43">
        <f ca="1">_xll.BInterpol('Base IPCA'!$C$3:$C$13,'Base IPCA'!$E$3:$E$13,AH113,"Cubic","Extrapolate=Linear","MultiX=Average","Skip=True","Sort=True")</f>
        <v>11.326927106227107</v>
      </c>
      <c r="AJ113" s="43">
        <f ca="1">_xll.BInterpol('Base IPCA'!$C$3:$C$13,'Base IPCA'!$D$3:$D$13,AH113,"Cubic","Extrapolate=Linear","MultiX=Average","Skip=True","Sort=True")</f>
        <v>11.314005128205128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-3362.9573496342637</v>
      </c>
      <c r="U114" s="16">
        <f ca="1">SUMIFS(Estratégia!$F:$F,Estratégia!$C:$C,U$107,Estratégia!$D:$D,$P114,Estratégia!$E:$E,"Hedge IPCA")*VLOOKUP($P114,$B$18:$M$26,12,0)</f>
        <v>-7286.4075908742379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-3152.7725152821222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-3082.7109038314084</v>
      </c>
      <c r="AC114" s="55">
        <f t="shared" ref="AC114" ca="1" si="50">SUM(Q114:AB114)</f>
        <v>-16884.848359622032</v>
      </c>
      <c r="AH114" s="42">
        <f t="shared" ca="1" si="32"/>
        <v>46102</v>
      </c>
      <c r="AI114" s="43">
        <f ca="1">_xll.BInterpol('Base IPCA'!$C$3:$C$13,'Base IPCA'!$E$3:$E$13,AH114,"Cubic","Extrapolate=Linear","MultiX=Average","Skip=True","Sort=True")</f>
        <v>11.320176923076923</v>
      </c>
      <c r="AJ114" s="43">
        <f ca="1">_xll.BInterpol('Base IPCA'!$C$3:$C$13,'Base IPCA'!$D$3:$D$13,AH114,"Cubic","Extrapolate=Linear","MultiX=Average","Skip=True","Sort=True")</f>
        <v>11.30733076923077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-3975.1853072019294</v>
      </c>
      <c r="U115" s="16">
        <f ca="1">SUMIFS(Estratégia!$F:$F,Estratégia!$C:$C,U$107,Estratégia!$D:$D,$P115,Estratégia!$E:$E,"Hedge IPCA")*VLOOKUP($P115,$B$18:$M$26,12,0)</f>
        <v>-8530.0851383708068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-3726.7362255018088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-3064.2053409681539</v>
      </c>
      <c r="AC115" s="55">
        <f t="shared" ca="1" si="48"/>
        <v>-19296.212012042699</v>
      </c>
      <c r="AH115" s="42">
        <f t="shared" ca="1" si="32"/>
        <v>46103</v>
      </c>
      <c r="AI115" s="43">
        <f ca="1">_xll.BInterpol('Base IPCA'!$C$3:$C$13,'Base IPCA'!$E$3:$E$13,AH115,"Cubic","Extrapolate=Linear","MultiX=Average","Skip=True","Sort=True")</f>
        <v>11.31342673992674</v>
      </c>
      <c r="AJ115" s="43">
        <f ca="1">_xll.BInterpol('Base IPCA'!$C$3:$C$13,'Base IPCA'!$D$3:$D$13,AH115,"Cubic","Extrapolate=Linear","MultiX=Average","Skip=True","Sort=True")</f>
        <v>11.30065641025641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-1260.9765772259416</v>
      </c>
      <c r="U116" s="16">
        <f ca="1">SUMIFS(Estratégia!$F:$F,Estratégia!$C:$C,U$107,Estratégia!$D:$D,$P116,Estratégia!$E:$E,"Hedge IPCA")*VLOOKUP($P116,$B$18:$M$26,12,0)</f>
        <v>-4863.766797871489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-2161.6741323873284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-1080.8370661936642</v>
      </c>
      <c r="AC116" s="56">
        <f t="shared" ca="1" si="48"/>
        <v>-9367.2545736784232</v>
      </c>
      <c r="AH116" s="42">
        <f t="shared" ca="1" si="32"/>
        <v>46104</v>
      </c>
      <c r="AI116" s="43">
        <f ca="1">_xll.BInterpol('Base IPCA'!$C$3:$C$13,'Base IPCA'!$E$3:$E$13,AH116,"Cubic","Extrapolate=Linear","MultiX=Average","Skip=True","Sort=True")</f>
        <v>11.306676556776557</v>
      </c>
      <c r="AJ116" s="43">
        <f ca="1">_xll.BInterpol('Base IPCA'!$C$3:$C$13,'Base IPCA'!$D$3:$D$13,AH116,"Cubic","Extrapolate=Linear","MultiX=Average","Skip=True","Sort=True")</f>
        <v>11.293982051282052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46105</v>
      </c>
      <c r="AI117" s="43">
        <f ca="1">_xll.BInterpol('Base IPCA'!$C$3:$C$13,'Base IPCA'!$E$3:$E$13,AH117,"Cubic","Extrapolate=Linear","MultiX=Average","Skip=True","Sort=True")</f>
        <v>11.299926373626374</v>
      </c>
      <c r="AJ117" s="43">
        <f ca="1">_xll.BInterpol('Base IPCA'!$C$3:$C$13,'Base IPCA'!$D$3:$D$13,AH117,"Cubic","Extrapolate=Linear","MultiX=Average","Skip=True","Sort=True")</f>
        <v>11.287307692307692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46106</v>
      </c>
      <c r="AI118" s="43">
        <f ca="1">_xll.BInterpol('Base IPCA'!$C$3:$C$13,'Base IPCA'!$E$3:$E$13,AH118,"Cubic","Extrapolate=Linear","MultiX=Average","Skip=True","Sort=True")</f>
        <v>11.29317619047619</v>
      </c>
      <c r="AJ118" s="43">
        <f ca="1">_xll.BInterpol('Base IPCA'!$C$3:$C$13,'Base IPCA'!$D$3:$D$13,AH118,"Cubic","Extrapolate=Linear","MultiX=Average","Skip=True","Sort=True")</f>
        <v>11.280633333333334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46107</v>
      </c>
      <c r="AI120" s="43">
        <f ca="1">_xll.BInterpol('Base IPCA'!$C$3:$C$13,'Base IPCA'!$E$3:$E$13,AH120,"Cubic","Extrapolate=Linear","MultiX=Average","Skip=True","Sort=True")</f>
        <v>11.286426007326007</v>
      </c>
      <c r="AJ120" s="43">
        <f ca="1">_xll.BInterpol('Base IPCA'!$C$3:$C$13,'Base IPCA'!$D$3:$D$13,AH120,"Cubic","Extrapolate=Linear","MultiX=Average","Skip=True","Sort=True")</f>
        <v>11.273958974358974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46108</v>
      </c>
      <c r="AI121" s="43">
        <f ca="1">_xll.BInterpol('Base IPCA'!$C$3:$C$13,'Base IPCA'!$E$3:$E$13,AH121,"Cubic","Extrapolate=Linear","MultiX=Average","Skip=True","Sort=True")</f>
        <v>11.279675824175824</v>
      </c>
      <c r="AJ121" s="43">
        <f ca="1">_xll.BInterpol('Base IPCA'!$C$3:$C$13,'Base IPCA'!$D$3:$D$13,AH121,"Cubic","Extrapolate=Linear","MultiX=Average","Skip=True","Sort=True")</f>
        <v>11.267284615384616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46109</v>
      </c>
      <c r="AI122" s="43">
        <f ca="1">_xll.BInterpol('Base IPCA'!$C$3:$C$13,'Base IPCA'!$E$3:$E$13,AH122,"Cubic","Extrapolate=Linear","MultiX=Average","Skip=True","Sort=True")</f>
        <v>11.27292564102564</v>
      </c>
      <c r="AJ122" s="43">
        <f ca="1">_xll.BInterpol('Base IPCA'!$C$3:$C$13,'Base IPCA'!$D$3:$D$13,AH122,"Cubic","Extrapolate=Linear","MultiX=Average","Skip=True","Sort=True")</f>
        <v>11.260610256410256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46110</v>
      </c>
      <c r="AI123" s="43">
        <f ca="1">_xll.BInterpol('Base IPCA'!$C$3:$C$13,'Base IPCA'!$E$3:$E$13,AH123,"Cubic","Extrapolate=Linear","MultiX=Average","Skip=True","Sort=True")</f>
        <v>11.266175457875457</v>
      </c>
      <c r="AJ123" s="43">
        <f ca="1">_xll.BInterpol('Base IPCA'!$C$3:$C$13,'Base IPCA'!$D$3:$D$13,AH123,"Cubic","Extrapolate=Linear","MultiX=Average","Skip=True","Sort=True")</f>
        <v>11.253935897435898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46111</v>
      </c>
      <c r="AI124" s="43">
        <f ca="1">_xll.BInterpol('Base IPCA'!$C$3:$C$13,'Base IPCA'!$E$3:$E$13,AH124,"Cubic","Extrapolate=Linear","MultiX=Average","Skip=True","Sort=True")</f>
        <v>11.259425274725274</v>
      </c>
      <c r="AJ124" s="43">
        <f ca="1">_xll.BInterpol('Base IPCA'!$C$3:$C$13,'Base IPCA'!$D$3:$D$13,AH124,"Cubic","Extrapolate=Linear","MultiX=Average","Skip=True","Sort=True")</f>
        <v>11.247261538461538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46112</v>
      </c>
      <c r="AI125" s="43">
        <f ca="1">_xll.BInterpol('Base IPCA'!$C$3:$C$13,'Base IPCA'!$E$3:$E$13,AH125,"Cubic","Extrapolate=Linear","MultiX=Average","Skip=True","Sort=True")</f>
        <v>11.252675091575092</v>
      </c>
      <c r="AJ125" s="43">
        <f ca="1">_xll.BInterpol('Base IPCA'!$C$3:$C$13,'Base IPCA'!$D$3:$D$13,AH125,"Cubic","Extrapolate=Linear","MultiX=Average","Skip=True","Sort=True")</f>
        <v>11.24058717948718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46113</v>
      </c>
      <c r="AI126" s="43">
        <f ca="1">_xll.BInterpol('Base IPCA'!$C$3:$C$13,'Base IPCA'!$E$3:$E$13,AH126,"Cubic","Extrapolate=Linear","MultiX=Average","Skip=True","Sort=True")</f>
        <v>11.245924908424907</v>
      </c>
      <c r="AJ126" s="43">
        <f ca="1">_xll.BInterpol('Base IPCA'!$C$3:$C$13,'Base IPCA'!$D$3:$D$13,AH126,"Cubic","Extrapolate=Linear","MultiX=Average","Skip=True","Sort=True")</f>
        <v>11.23391282051282</v>
      </c>
    </row>
    <row r="127" spans="15:36" x14ac:dyDescent="0.25">
      <c r="Q127" s="5"/>
      <c r="R127" s="140"/>
      <c r="S127" s="5"/>
      <c r="U127" s="162"/>
      <c r="AH127" s="42">
        <f t="shared" ca="1" si="32"/>
        <v>46114</v>
      </c>
      <c r="AI127" s="43">
        <f ca="1">_xll.BInterpol('Base IPCA'!$C$3:$C$13,'Base IPCA'!$E$3:$E$13,AH127,"Cubic","Extrapolate=Linear","MultiX=Average","Skip=True","Sort=True")</f>
        <v>11.239174725274726</v>
      </c>
      <c r="AJ127" s="43">
        <f ca="1">_xll.BInterpol('Base IPCA'!$C$3:$C$13,'Base IPCA'!$D$3:$D$13,AH127,"Cubic","Extrapolate=Linear","MultiX=Average","Skip=True","Sort=True")</f>
        <v>11.227238461538462</v>
      </c>
    </row>
    <row r="128" spans="15:36" x14ac:dyDescent="0.25">
      <c r="Q128" s="5"/>
      <c r="R128" s="5"/>
      <c r="AG128"/>
      <c r="AH128" s="42">
        <f t="shared" ca="1" si="32"/>
        <v>46115</v>
      </c>
      <c r="AI128" s="43">
        <f ca="1">_xll.BInterpol('Base IPCA'!$C$3:$C$13,'Base IPCA'!$E$3:$E$13,AH128,"Cubic","Extrapolate=Linear","MultiX=Average","Skip=True","Sort=True")</f>
        <v>11.232424542124543</v>
      </c>
      <c r="AJ128" s="43">
        <f ca="1">_xll.BInterpol('Base IPCA'!$C$3:$C$13,'Base IPCA'!$D$3:$D$13,AH128,"Cubic","Extrapolate=Linear","MultiX=Average","Skip=True","Sort=True")</f>
        <v>11.220564102564103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23.293289499988873</v>
      </c>
      <c r="R131" s="16">
        <f t="shared" si="57"/>
        <v>24.335408499988375</v>
      </c>
      <c r="S131" s="16">
        <f t="shared" si="57"/>
        <v>55.598978499973434</v>
      </c>
      <c r="T131" s="16">
        <f t="shared" si="57"/>
        <v>0</v>
      </c>
      <c r="U131" s="16">
        <f t="shared" si="57"/>
        <v>0</v>
      </c>
      <c r="V131" s="16">
        <f t="shared" si="57"/>
        <v>3.3193419999984144</v>
      </c>
      <c r="W131" s="16">
        <f t="shared" si="57"/>
        <v>0</v>
      </c>
      <c r="X131" s="16">
        <f t="shared" si="57"/>
        <v>36.763642499982438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143.31066099993154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11.656384896290547</v>
      </c>
      <c r="AC132" s="55">
        <f t="shared" ca="1" si="58"/>
        <v>1298.366037396569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34.239588999998659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34.239588999998659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653.66500839999424</v>
      </c>
      <c r="U134" s="16">
        <f t="shared" si="57"/>
        <v>3042.5542551999843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1064.7734880000021</v>
      </c>
      <c r="AA134" s="16">
        <f t="shared" si="57"/>
        <v>0</v>
      </c>
      <c r="AB134" s="16">
        <f t="shared" si="57"/>
        <v>841.35370150000767</v>
      </c>
      <c r="AC134" s="55">
        <f t="shared" si="58"/>
        <v>8818.6364600999896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370.08911499995634</v>
      </c>
      <c r="U135" s="16">
        <f t="shared" si="57"/>
        <v>1979.5223619998028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632.97472299992728</v>
      </c>
      <c r="AA135" s="16">
        <f t="shared" si="57"/>
        <v>0</v>
      </c>
      <c r="AB135" s="16">
        <f t="shared" si="57"/>
        <v>422.09747749995131</v>
      </c>
      <c r="AC135" s="55">
        <f>SUM(Q135:AB135)</f>
        <v>3404.6836774996382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3757.0587699999096</v>
      </c>
      <c r="U136" s="16">
        <f t="shared" si="57"/>
        <v>12866.193093499853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4273.5148484999409</v>
      </c>
      <c r="AA136" s="16">
        <f t="shared" si="57"/>
        <v>0</v>
      </c>
      <c r="AB136" s="16">
        <f t="shared" si="57"/>
        <v>2796.5903204999445</v>
      </c>
      <c r="AC136" s="55">
        <f>SUM(Q136:AB136)</f>
        <v>23693.357032499647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1400.683352999991</v>
      </c>
      <c r="U137" s="16">
        <f t="shared" si="57"/>
        <v>4861.1834230000804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1623.2804040000103</v>
      </c>
      <c r="AA137" s="16">
        <f t="shared" si="57"/>
        <v>0</v>
      </c>
      <c r="AB137" s="16">
        <f t="shared" si="57"/>
        <v>715.10726999998678</v>
      </c>
      <c r="AC137" s="55">
        <f t="shared" si="58"/>
        <v>8600.2544500000695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742.28979250001657</v>
      </c>
      <c r="U138" s="16">
        <f t="shared" ca="1" si="57"/>
        <v>5230.1681040001513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2628.3784555000675</v>
      </c>
      <c r="AA138" s="16">
        <f t="shared" ca="1" si="57"/>
        <v>0</v>
      </c>
      <c r="AB138" s="16">
        <f t="shared" ca="1" si="57"/>
        <v>1671.6082640000395</v>
      </c>
      <c r="AC138" s="55">
        <f t="shared" ca="1" si="58"/>
        <v>10272.444616000274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1335.0884210001009</v>
      </c>
      <c r="U139" s="16">
        <f t="shared" si="57"/>
        <v>7256.8997545003567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1947.444294000094</v>
      </c>
      <c r="AA139" s="16">
        <f t="shared" si="57"/>
        <v>0</v>
      </c>
      <c r="AB139" s="16">
        <f t="shared" si="57"/>
        <v>1383.8208675000765</v>
      </c>
      <c r="AC139" s="55">
        <f t="shared" si="58"/>
        <v>11923.253337000628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896.8932894999889</v>
      </c>
      <c r="R140" s="67">
        <f t="shared" ca="1" si="60"/>
        <v>813.45540849998838</v>
      </c>
      <c r="S140" s="67">
        <f t="shared" ca="1" si="60"/>
        <v>2121.0309532501942</v>
      </c>
      <c r="T140" s="67">
        <f t="shared" ca="1" si="60"/>
        <v>8258.8744598999692</v>
      </c>
      <c r="U140" s="67">
        <f t="shared" ca="1" si="60"/>
        <v>35625.411160950265</v>
      </c>
      <c r="V140" s="67">
        <f t="shared" ca="1" si="60"/>
        <v>161.95705500000952</v>
      </c>
      <c r="W140" s="67">
        <f t="shared" ca="1" si="60"/>
        <v>0</v>
      </c>
      <c r="X140" s="67">
        <f t="shared" ca="1" si="60"/>
        <v>272.15364249998242</v>
      </c>
      <c r="Y140" s="67">
        <f t="shared" ca="1" si="60"/>
        <v>0</v>
      </c>
      <c r="Z140" s="67">
        <f t="shared" ca="1" si="60"/>
        <v>12196.535605000052</v>
      </c>
      <c r="AA140" s="67">
        <f t="shared" ca="1" si="60"/>
        <v>0</v>
      </c>
      <c r="AB140" s="68">
        <f t="shared" ca="1" si="60"/>
        <v>7842.2342858962966</v>
      </c>
      <c r="AC140" s="65">
        <f t="shared" ca="1" si="60"/>
        <v>68188.545860496743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-66.7275748612592</v>
      </c>
      <c r="R145" s="16">
        <f t="shared" ca="1" si="63"/>
        <v>-66.7275748612592</v>
      </c>
      <c r="S145" s="16">
        <f t="shared" ca="1" si="63"/>
        <v>-152.5201711114496</v>
      </c>
      <c r="T145" s="16">
        <f t="shared" ca="1" si="63"/>
        <v>-114.3901283335872</v>
      </c>
      <c r="U145" s="16">
        <f t="shared" ca="1" si="63"/>
        <v>-400.3654491675552</v>
      </c>
      <c r="V145" s="16">
        <f t="shared" ca="1" si="63"/>
        <v>-9.5325106944656</v>
      </c>
      <c r="W145" s="16">
        <f t="shared" ca="1" si="63"/>
        <v>0</v>
      </c>
      <c r="X145" s="16">
        <f t="shared" ca="1" si="63"/>
        <v>-66.7275748612592</v>
      </c>
      <c r="Y145" s="16">
        <f t="shared" ca="1" si="63"/>
        <v>0</v>
      </c>
      <c r="Z145" s="16">
        <f t="shared" ca="1" si="63"/>
        <v>-114.3901283335872</v>
      </c>
      <c r="AA145" s="16">
        <f t="shared" ca="1" si="63"/>
        <v>0</v>
      </c>
      <c r="AB145" s="16">
        <f t="shared" ca="1" si="63"/>
        <v>-95.325106944656</v>
      </c>
      <c r="AC145" s="55">
        <f t="shared" ca="1" si="64"/>
        <v>-1086.7062191690784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-102.20982712853584</v>
      </c>
      <c r="R146" s="16">
        <f t="shared" ca="1" si="63"/>
        <v>-102.20982712853584</v>
      </c>
      <c r="S146" s="16">
        <f t="shared" ca="1" si="63"/>
        <v>-143.09375797995017</v>
      </c>
      <c r="T146" s="16">
        <f t="shared" ca="1" si="63"/>
        <v>-408.83930851414334</v>
      </c>
      <c r="U146" s="16">
        <f t="shared" ca="1" si="63"/>
        <v>-1124.3080984138942</v>
      </c>
      <c r="V146" s="16">
        <f t="shared" ca="1" si="63"/>
        <v>-20.441965425707167</v>
      </c>
      <c r="W146" s="16">
        <f t="shared" ca="1" si="63"/>
        <v>0</v>
      </c>
      <c r="X146" s="16">
        <f t="shared" ca="1" si="63"/>
        <v>-20.441965425707167</v>
      </c>
      <c r="Y146" s="16">
        <f t="shared" ca="1" si="63"/>
        <v>0</v>
      </c>
      <c r="Z146" s="16">
        <f t="shared" ca="1" si="63"/>
        <v>-347.51341223702184</v>
      </c>
      <c r="AA146" s="16">
        <f t="shared" ca="1" si="63"/>
        <v>0</v>
      </c>
      <c r="AB146" s="16">
        <f t="shared" ca="1" si="63"/>
        <v>-265.74555053419317</v>
      </c>
      <c r="AC146" s="55">
        <f t="shared" ca="1" si="64"/>
        <v>-2534.8037127876887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-145.76795355102513</v>
      </c>
      <c r="R147" s="16">
        <f t="shared" ca="1" si="63"/>
        <v>-145.76795355102513</v>
      </c>
      <c r="S147" s="16">
        <f t="shared" ca="1" si="63"/>
        <v>-218.65193032653769</v>
      </c>
      <c r="T147" s="16">
        <f t="shared" ca="1" si="63"/>
        <v>-947.49169808166334</v>
      </c>
      <c r="U147" s="16">
        <f t="shared" ca="1" si="63"/>
        <v>-2587.3811755306961</v>
      </c>
      <c r="V147" s="16">
        <f t="shared" ca="1" si="63"/>
        <v>-36.441988387756282</v>
      </c>
      <c r="W147" s="16">
        <f t="shared" ca="1" si="63"/>
        <v>0</v>
      </c>
      <c r="X147" s="16">
        <f t="shared" ca="1" si="63"/>
        <v>-36.441988387756282</v>
      </c>
      <c r="Y147" s="16">
        <f t="shared" ca="1" si="63"/>
        <v>0</v>
      </c>
      <c r="Z147" s="16">
        <f t="shared" ca="1" si="63"/>
        <v>-1166.143628408201</v>
      </c>
      <c r="AA147" s="16">
        <f t="shared" ca="1" si="63"/>
        <v>0</v>
      </c>
      <c r="AB147" s="16">
        <f t="shared" ca="1" si="63"/>
        <v>-801.72374453063821</v>
      </c>
      <c r="AC147" s="55">
        <f t="shared" ca="1" si="64"/>
        <v>-6085.8120607552992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-177.9823244640138</v>
      </c>
      <c r="R148" s="16">
        <f t="shared" ca="1" si="63"/>
        <v>-177.9823244640138</v>
      </c>
      <c r="S148" s="16">
        <f t="shared" ca="1" si="63"/>
        <v>-266.9734866960207</v>
      </c>
      <c r="T148" s="16">
        <f t="shared" ca="1" si="63"/>
        <v>-1557.3453390601208</v>
      </c>
      <c r="U148" s="16">
        <f t="shared" ca="1" si="63"/>
        <v>-3915.6111382083036</v>
      </c>
      <c r="V148" s="16">
        <f t="shared" ca="1" si="63"/>
        <v>-44.49558111600345</v>
      </c>
      <c r="W148" s="16">
        <f t="shared" ca="1" si="63"/>
        <v>0</v>
      </c>
      <c r="X148" s="16">
        <f t="shared" ca="1" si="63"/>
        <v>-44.49558111600345</v>
      </c>
      <c r="Y148" s="16">
        <f t="shared" ca="1" si="63"/>
        <v>0</v>
      </c>
      <c r="Z148" s="16">
        <f t="shared" ca="1" si="63"/>
        <v>-1601.8409201761242</v>
      </c>
      <c r="AA148" s="16">
        <f t="shared" ca="1" si="63"/>
        <v>0</v>
      </c>
      <c r="AB148" s="16">
        <f t="shared" ca="1" si="63"/>
        <v>-1112.3895279000863</v>
      </c>
      <c r="AC148" s="55">
        <f t="shared" ref="AC148" ca="1" si="65">SUM(Q148:AB148)</f>
        <v>-8899.11622320069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-336.71575187891722</v>
      </c>
      <c r="R149" s="16">
        <f t="shared" ca="1" si="63"/>
        <v>-336.71575187891722</v>
      </c>
      <c r="S149" s="16">
        <f t="shared" ca="1" si="63"/>
        <v>-561.19291979819536</v>
      </c>
      <c r="T149" s="16">
        <f t="shared" ca="1" si="63"/>
        <v>-3591.6346867084503</v>
      </c>
      <c r="U149" s="16">
        <f t="shared" ca="1" si="63"/>
        <v>-9820.8760964684188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-56.119291979819536</v>
      </c>
      <c r="Y149" s="16">
        <f t="shared" ca="1" si="63"/>
        <v>0</v>
      </c>
      <c r="Z149" s="16">
        <f t="shared" ca="1" si="63"/>
        <v>-4040.5890225470066</v>
      </c>
      <c r="AA149" s="16">
        <f t="shared" ca="1" si="63"/>
        <v>0</v>
      </c>
      <c r="AB149" s="16">
        <f t="shared" ca="1" si="63"/>
        <v>-2974.3224749304354</v>
      </c>
      <c r="AC149" s="55">
        <f t="shared" ca="1" si="64"/>
        <v>-21718.165996190161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-3362.9573496342637</v>
      </c>
      <c r="U150" s="16">
        <f t="shared" ca="1" si="63"/>
        <v>-7286.4075908742379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-3152.7725152821222</v>
      </c>
      <c r="AA150" s="16">
        <f t="shared" ca="1" si="63"/>
        <v>0</v>
      </c>
      <c r="AB150" s="16">
        <f t="shared" ca="1" si="63"/>
        <v>-3082.7109038314084</v>
      </c>
      <c r="AC150" s="55">
        <f t="shared" ca="1" si="64"/>
        <v>-16884.848359622032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-3975.1853072019294</v>
      </c>
      <c r="U151" s="16">
        <f t="shared" ca="1" si="63"/>
        <v>-8530.0851383708068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-3726.7362255018088</v>
      </c>
      <c r="AA151" s="16">
        <f t="shared" ca="1" si="63"/>
        <v>0</v>
      </c>
      <c r="AB151" s="16">
        <f t="shared" ca="1" si="63"/>
        <v>-3064.2053409681539</v>
      </c>
      <c r="AC151" s="55">
        <f t="shared" ca="1" si="64"/>
        <v>-19296.212012042699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-1260.9765772259416</v>
      </c>
      <c r="U152" s="16">
        <f t="shared" ca="1" si="63"/>
        <v>-4863.766797871489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-2161.6741323873284</v>
      </c>
      <c r="AA152" s="16">
        <f t="shared" ca="1" si="63"/>
        <v>0</v>
      </c>
      <c r="AB152" s="16">
        <f t="shared" ca="1" si="63"/>
        <v>-1080.8370661936642</v>
      </c>
      <c r="AC152" s="55">
        <f t="shared" ca="1" si="64"/>
        <v>-9367.2545736784232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-66.7275748612592</v>
      </c>
      <c r="R158" s="155">
        <f t="shared" ca="1" si="71"/>
        <v>-66.7275748612592</v>
      </c>
      <c r="S158" s="155">
        <f t="shared" ca="1" si="71"/>
        <v>501.10179663877125</v>
      </c>
      <c r="T158" s="155">
        <f t="shared" ca="1" si="71"/>
        <v>-114.3901283335872</v>
      </c>
      <c r="U158" s="155">
        <f t="shared" ca="1" si="71"/>
        <v>-45.714869417519367</v>
      </c>
      <c r="V158" s="155">
        <f t="shared" ca="1" si="71"/>
        <v>89.905202305545515</v>
      </c>
      <c r="W158" s="155">
        <f t="shared" ca="1" si="71"/>
        <v>0</v>
      </c>
      <c r="X158" s="155">
        <f t="shared" ca="1" si="71"/>
        <v>86.102425138740784</v>
      </c>
      <c r="Y158" s="155">
        <f t="shared" ca="1" si="71"/>
        <v>0</v>
      </c>
      <c r="Z158" s="155">
        <f t="shared" ca="1" si="71"/>
        <v>-88.220736333576511</v>
      </c>
      <c r="AA158" s="155">
        <f t="shared" ca="1" si="71"/>
        <v>0</v>
      </c>
      <c r="AB158" s="155">
        <f t="shared" ca="1" si="71"/>
        <v>-83.668722048365453</v>
      </c>
      <c r="AC158" s="55">
        <f t="shared" ca="1" si="69"/>
        <v>211.65981822749063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-102.20982712853584</v>
      </c>
      <c r="R159" s="155">
        <f t="shared" ca="1" si="72"/>
        <v>-102.20982712853584</v>
      </c>
      <c r="S159" s="155">
        <f t="shared" ca="1" si="72"/>
        <v>-143.09375797995017</v>
      </c>
      <c r="T159" s="155">
        <f t="shared" ca="1" si="72"/>
        <v>-408.83930851414334</v>
      </c>
      <c r="U159" s="155">
        <f t="shared" ca="1" si="72"/>
        <v>-1090.0685094138955</v>
      </c>
      <c r="V159" s="155">
        <f t="shared" ca="1" si="72"/>
        <v>-20.441965425707167</v>
      </c>
      <c r="W159" s="155">
        <f t="shared" ca="1" si="72"/>
        <v>0</v>
      </c>
      <c r="X159" s="155">
        <f t="shared" ca="1" si="72"/>
        <v>-20.441965425707167</v>
      </c>
      <c r="Y159" s="155">
        <f t="shared" ca="1" si="72"/>
        <v>0</v>
      </c>
      <c r="Z159" s="155">
        <f t="shared" ca="1" si="72"/>
        <v>-347.51341223702184</v>
      </c>
      <c r="AA159" s="155">
        <f t="shared" ca="1" si="72"/>
        <v>0</v>
      </c>
      <c r="AB159" s="155">
        <f t="shared" ca="1" si="72"/>
        <v>-265.74555053419317</v>
      </c>
      <c r="AC159" s="55">
        <f t="shared" ca="1" si="69"/>
        <v>-2500.5641237876898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727.83204644897489</v>
      </c>
      <c r="R160" s="155">
        <f t="shared" ca="1" si="73"/>
        <v>643.35204644897487</v>
      </c>
      <c r="S160" s="155">
        <f t="shared" ca="1" si="73"/>
        <v>1193.1580766734623</v>
      </c>
      <c r="T160" s="155">
        <f t="shared" ca="1" si="73"/>
        <v>-293.82668968166911</v>
      </c>
      <c r="U160" s="155">
        <f t="shared" ca="1" si="73"/>
        <v>455.1730796692882</v>
      </c>
      <c r="V160" s="155">
        <f t="shared" ca="1" si="73"/>
        <v>22.75801161224372</v>
      </c>
      <c r="W160" s="155">
        <f t="shared" ca="1" si="73"/>
        <v>0</v>
      </c>
      <c r="X160" s="155">
        <f t="shared" ca="1" si="73"/>
        <v>46.11801161224372</v>
      </c>
      <c r="Y160" s="155">
        <f t="shared" ca="1" si="73"/>
        <v>0</v>
      </c>
      <c r="Z160" s="155">
        <f t="shared" ca="1" si="73"/>
        <v>-101.37014040819895</v>
      </c>
      <c r="AA160" s="155">
        <f t="shared" ca="1" si="73"/>
        <v>0</v>
      </c>
      <c r="AB160" s="155">
        <f t="shared" ca="1" si="73"/>
        <v>39.629956969369459</v>
      </c>
      <c r="AC160" s="55">
        <f t="shared" ca="1" si="69"/>
        <v>2732.8243993446895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-177.9823244640138</v>
      </c>
      <c r="R161" s="155">
        <f t="shared" ca="1" si="74"/>
        <v>-177.9823244640138</v>
      </c>
      <c r="S161" s="155">
        <f t="shared" ca="1" si="74"/>
        <v>-266.9734866960207</v>
      </c>
      <c r="T161" s="155">
        <f t="shared" ca="1" si="74"/>
        <v>-1187.2562240601644</v>
      </c>
      <c r="U161" s="155">
        <f t="shared" ca="1" si="74"/>
        <v>-1936.0887762085008</v>
      </c>
      <c r="V161" s="155">
        <f t="shared" ca="1" si="74"/>
        <v>-44.49558111600345</v>
      </c>
      <c r="W161" s="155">
        <f t="shared" ca="1" si="74"/>
        <v>0</v>
      </c>
      <c r="X161" s="155">
        <f t="shared" ca="1" si="74"/>
        <v>-44.49558111600345</v>
      </c>
      <c r="Y161" s="155">
        <f t="shared" ca="1" si="74"/>
        <v>0</v>
      </c>
      <c r="Z161" s="155">
        <f t="shared" ca="1" si="74"/>
        <v>-968.86619717619692</v>
      </c>
      <c r="AA161" s="155">
        <f t="shared" ca="1" si="74"/>
        <v>0</v>
      </c>
      <c r="AB161" s="155">
        <f t="shared" ca="1" si="74"/>
        <v>-690.29205040013494</v>
      </c>
      <c r="AC161" s="55">
        <f ca="1">SUM(Q161:AB161)</f>
        <v>-5494.4325457010518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-336.71575187891722</v>
      </c>
      <c r="R162" s="155">
        <f t="shared" ca="1" si="75"/>
        <v>-336.71575187891722</v>
      </c>
      <c r="S162" s="155">
        <f t="shared" ca="1" si="75"/>
        <v>-561.19291979819536</v>
      </c>
      <c r="T162" s="155">
        <f t="shared" ca="1" si="75"/>
        <v>165.42408329145928</v>
      </c>
      <c r="U162" s="155">
        <f t="shared" ca="1" si="75"/>
        <v>3045.3169970314339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-56.119291979819536</v>
      </c>
      <c r="Y162" s="155">
        <f t="shared" ca="1" si="75"/>
        <v>0</v>
      </c>
      <c r="Z162" s="155">
        <f t="shared" ca="1" si="75"/>
        <v>232.92582595293425</v>
      </c>
      <c r="AA162" s="155">
        <f t="shared" ca="1" si="75"/>
        <v>0</v>
      </c>
      <c r="AB162" s="155">
        <f t="shared" ca="1" si="75"/>
        <v>-177.73215443049094</v>
      </c>
      <c r="AC162" s="55">
        <f t="shared" ref="AC162" ca="1" si="76">SUM(Q162:AB162)</f>
        <v>1975.1910363094871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-1962.2739966342726</v>
      </c>
      <c r="U163" s="155">
        <f t="shared" ca="1" si="77"/>
        <v>-2425.2241678741575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-1529.4921112821119</v>
      </c>
      <c r="AA163" s="155">
        <f t="shared" ca="1" si="77"/>
        <v>0</v>
      </c>
      <c r="AB163" s="155">
        <f t="shared" ca="1" si="77"/>
        <v>-2367.6036338314216</v>
      </c>
      <c r="AC163" s="55">
        <f t="shared" ca="1" si="69"/>
        <v>-8284.5939096219627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-3232.8955147019128</v>
      </c>
      <c r="U164" s="155">
        <f t="shared" ca="1" si="78"/>
        <v>-3299.9170343706555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-1098.3577700017413</v>
      </c>
      <c r="AA164" s="155">
        <f t="shared" ca="1" si="78"/>
        <v>0</v>
      </c>
      <c r="AB164" s="155">
        <f t="shared" ca="1" si="78"/>
        <v>-1392.5970769681144</v>
      </c>
      <c r="AC164" s="55">
        <f t="shared" ca="1" si="69"/>
        <v>-9023.7673960424254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74.111843774159297</v>
      </c>
      <c r="U165" s="155">
        <f t="shared" ca="1" si="79"/>
        <v>2393.1329566288678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-214.22983838723439</v>
      </c>
      <c r="AA165" s="155">
        <f t="shared" ca="1" si="79"/>
        <v>0</v>
      </c>
      <c r="AB165" s="155">
        <f t="shared" ca="1" si="79"/>
        <v>302.98380130641226</v>
      </c>
      <c r="AC165" s="55">
        <f t="shared" ca="1" si="69"/>
        <v>2555.9987633222049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-52.567661626616555</v>
      </c>
      <c r="T173" s="16">
        <f t="shared" ca="1" si="85"/>
        <v>12</v>
      </c>
      <c r="U173" s="16">
        <f t="shared" ca="1" si="85"/>
        <v>4.7956798458207421</v>
      </c>
      <c r="V173" s="16">
        <f t="shared" ca="1" si="85"/>
        <v>-9.4314294719588219</v>
      </c>
      <c r="W173" s="16">
        <f t="shared" ca="1" si="85"/>
        <v>0</v>
      </c>
      <c r="X173" s="16">
        <f t="shared" ca="1" si="85"/>
        <v>-9.0325023384164957</v>
      </c>
      <c r="Y173" s="16">
        <f t="shared" ca="1" si="85"/>
        <v>0</v>
      </c>
      <c r="Z173" s="16">
        <f t="shared" ca="1" si="85"/>
        <v>9.2547219889085302</v>
      </c>
      <c r="AA173" s="16">
        <f t="shared" ca="1" si="85"/>
        <v>0</v>
      </c>
      <c r="AB173" s="16">
        <f t="shared" ca="1" si="85"/>
        <v>8.7771967669484994</v>
      </c>
      <c r="AC173" s="55">
        <f t="shared" ref="AC173:AC177" ca="1" si="86">SUM(Q173:AB173)</f>
        <v>-22.203994835314099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53.325034394347419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122.32503439434743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-19.972347246933175</v>
      </c>
      <c r="R175" s="16">
        <f t="shared" ca="1" si="88"/>
        <v>-17.654142238438538</v>
      </c>
      <c r="S175" s="16">
        <f t="shared" ca="1" si="88"/>
        <v>-32.741300062384568</v>
      </c>
      <c r="T175" s="16">
        <f t="shared" ca="1" si="88"/>
        <v>8.0628610753958885</v>
      </c>
      <c r="U175" s="16">
        <f t="shared" ca="1" si="88"/>
        <v>-12.490346981785892</v>
      </c>
      <c r="V175" s="16">
        <f t="shared" ca="1" si="88"/>
        <v>-0.62449972186177194</v>
      </c>
      <c r="W175" s="16">
        <f t="shared" ca="1" si="88"/>
        <v>0</v>
      </c>
      <c r="X175" s="16">
        <f t="shared" ca="1" si="88"/>
        <v>-1.2655185310288495</v>
      </c>
      <c r="Y175" s="16">
        <f t="shared" ca="1" si="88"/>
        <v>0</v>
      </c>
      <c r="Z175" s="16">
        <f t="shared" ca="1" si="88"/>
        <v>2.7816852178751343</v>
      </c>
      <c r="AA175" s="16">
        <f t="shared" ca="1" si="88"/>
        <v>0</v>
      </c>
      <c r="AB175" s="16">
        <f t="shared" ca="1" si="88"/>
        <v>-1.0874806431441668</v>
      </c>
      <c r="AC175" s="55">
        <f t="shared" ca="1" si="86"/>
        <v>-74.991089132305916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26.682564746483362</v>
      </c>
      <c r="U176" s="16">
        <f t="shared" ca="1" si="89"/>
        <v>43.511933716765412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21.774436312007865</v>
      </c>
      <c r="AA176" s="16">
        <f t="shared" ca="1" si="89"/>
        <v>0</v>
      </c>
      <c r="AB176" s="16">
        <f t="shared" ca="1" si="89"/>
        <v>15.513721432258402</v>
      </c>
      <c r="AC176" s="55">
        <f t="shared" ref="AC176" ca="1" si="90">SUM(Q176:AB176)</f>
        <v>123.48265620751505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-2.9477222084509846</v>
      </c>
      <c r="U177" s="16">
        <f t="shared" ca="1" si="91"/>
        <v>-54.265064465291687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-4.1505481935997022</v>
      </c>
      <c r="AA177" s="16">
        <f t="shared" ca="1" si="91"/>
        <v>0</v>
      </c>
      <c r="AB177" s="16">
        <f t="shared" ca="1" si="91"/>
        <v>3.1670419950131108</v>
      </c>
      <c r="AC177" s="55">
        <f t="shared" ca="1" si="86"/>
        <v>-35.196292872329266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28.007834190549151</v>
      </c>
      <c r="U178" s="16">
        <f t="shared" ca="1" si="92"/>
        <v>34.615592157485949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21.830672740921212</v>
      </c>
      <c r="AA178" s="16">
        <f t="shared" ca="1" si="92"/>
        <v>0</v>
      </c>
      <c r="AB178" s="16">
        <f t="shared" ca="1" si="92"/>
        <v>33.793165541117439</v>
      </c>
      <c r="AC178" s="55">
        <f ca="1">SUM(Q178:AB178)</f>
        <v>118.24726463007374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39.036918461272911</v>
      </c>
      <c r="U179" s="16">
        <f t="shared" ca="1" si="93"/>
        <v>39.84619719810847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13.262569889400499</v>
      </c>
      <c r="AA179" s="16">
        <f t="shared" ca="1" si="93"/>
        <v>0</v>
      </c>
      <c r="AB179" s="16">
        <f t="shared" ca="1" si="93"/>
        <v>16.815482682874073</v>
      </c>
      <c r="AC179" s="55">
        <f t="shared" ref="AC179:AC180" ca="1" si="94">SUM(Q179:AB179)</f>
        <v>108.96116823165596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-0.82282718932083643</v>
      </c>
      <c r="U180" s="16">
        <f t="shared" ca="1" si="95"/>
        <v>-26.569772982231161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2.3784880636080858</v>
      </c>
      <c r="AA180" s="16">
        <f t="shared" ca="1" si="95"/>
        <v>0</v>
      </c>
      <c r="AB180" s="16">
        <f t="shared" ca="1" si="95"/>
        <v>-3.3638794684207141</v>
      </c>
      <c r="AC180" s="55">
        <f t="shared" ca="1" si="94"/>
        <v>-28.377991576364625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2.0276527530668247</v>
      </c>
      <c r="R181" s="67">
        <f t="shared" ca="1" si="96"/>
        <v>4.3458577615614615</v>
      </c>
      <c r="S181" s="207">
        <f t="shared" ca="1" si="96"/>
        <v>-62.308961689001123</v>
      </c>
      <c r="T181" s="207">
        <f t="shared" ca="1" si="96"/>
        <v>130.01962907592949</v>
      </c>
      <c r="U181" s="207">
        <f t="shared" ca="1" si="96"/>
        <v>82.769252883219266</v>
      </c>
      <c r="V181" s="207">
        <f t="shared" ca="1" si="96"/>
        <v>-8.0559291938205941</v>
      </c>
      <c r="W181" s="207">
        <f t="shared" ca="1" si="96"/>
        <v>0</v>
      </c>
      <c r="X181" s="207">
        <f t="shared" ca="1" si="96"/>
        <v>-7.2980208694453452</v>
      </c>
      <c r="Y181" s="207">
        <f t="shared" ca="1" si="96"/>
        <v>0</v>
      </c>
      <c r="Z181" s="207">
        <f t="shared" ca="1" si="96"/>
        <v>84.132026019121625</v>
      </c>
      <c r="AA181" s="207">
        <f t="shared" ca="1" si="96"/>
        <v>0</v>
      </c>
      <c r="AB181" s="68">
        <f t="shared" ca="1" si="96"/>
        <v>86.615248306646635</v>
      </c>
      <c r="AC181" s="65">
        <f t="shared" ca="1" si="96"/>
        <v>312.24675504727827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1" workbookViewId="0">
      <selection activeCell="E4" sqref="E4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#N/A</v>
      </c>
      <c r="C3" s="67" t="e">
        <f ca="1">HLOOKUP(RISCO!C2,'Base IPCA'!$P$121:$AC$124,2,0)</f>
        <v>#N/A</v>
      </c>
      <c r="D3" s="67" t="e">
        <f ca="1">HLOOKUP(RISCO!D2,'Base IPCA'!$P$121:$AC$124,2,0)</f>
        <v>#N/A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#N/A</v>
      </c>
      <c r="I3" s="67" t="e">
        <f ca="1">HLOOKUP(RISCO!I2,'Base IPCA'!$P$121:$AC$124,2,0)</f>
        <v>#N/A</v>
      </c>
      <c r="J3" s="67" t="e">
        <f ca="1">HLOOKUP(RISCO!J2,'Base IPCA'!$P$121:$AC$124,2,0)</f>
        <v>#N/A</v>
      </c>
      <c r="K3" s="67" t="e">
        <f ca="1">HLOOKUP(RISCO!K2,'Base IPCA'!$P$121:$AC$124,2,0)</f>
        <v>#N/A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#N/A</v>
      </c>
      <c r="C4" s="152" t="e">
        <f ca="1">HLOOKUP(RISCO!C2,'Base IPCA'!$P$121:$AC$124,3,0)</f>
        <v>#N/A</v>
      </c>
      <c r="D4" s="152" t="e">
        <f ca="1">HLOOKUP(RISCO!D2,'Base IPCA'!$P$121:$AC$124,3,0)</f>
        <v>#N/A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#N/A</v>
      </c>
      <c r="I4" s="152" t="e">
        <f ca="1">HLOOKUP(RISCO!I2,'Base IPCA'!$P$121:$AC$124,3,0)</f>
        <v>#N/A</v>
      </c>
      <c r="J4" s="152" t="e">
        <f ca="1">HLOOKUP(RISCO!J2,'Base IPCA'!$P$121:$AC$124,3,0)</f>
        <v>#N/A</v>
      </c>
      <c r="K4" s="152" t="e">
        <f ca="1">HLOOKUP(RISCO!K2,'Base IPCA'!$P$121:$AC$124,3,0)</f>
        <v>#N/A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#N/A</v>
      </c>
      <c r="C5" s="148" t="e">
        <f ca="1">HLOOKUP(RISCO!C2,'Base IPCA'!$P$121:$AC$124,4,0)</f>
        <v>#N/A</v>
      </c>
      <c r="D5" s="148" t="e">
        <f ca="1">HLOOKUP(RISCO!D2,'Base IPCA'!$P$121:$AC$124,4,0)</f>
        <v>#N/A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#N/A</v>
      </c>
      <c r="I5" s="148" t="e">
        <f ca="1">HLOOKUP(RISCO!I2,'Base IPCA'!$P$121:$AC$124,4,0)</f>
        <v>#N/A</v>
      </c>
      <c r="J5" s="148" t="e">
        <f ca="1">HLOOKUP(RISCO!J2,'Base IPCA'!$P$121:$AC$124,4,0)</f>
        <v>#N/A</v>
      </c>
      <c r="K5" s="148" t="e">
        <f ca="1">HLOOKUP(RISCO!K2,'Base IPCA'!$P$121:$AC$124,4,0)</f>
        <v>#N/A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>IFERROR(VLOOKUP(B$16,FRC!$L$31:$T$42,2,0),0)</f>
        <v>0</v>
      </c>
      <c r="C17" s="67">
        <f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>IFERROR(VLOOKUP(B$16,FRC!$L$31:$T$42,3,0),0)</f>
        <v>0</v>
      </c>
      <c r="C18" s="67">
        <f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#N/A</v>
      </c>
      <c r="C27" s="153" t="e">
        <f t="shared" ca="1" si="1"/>
        <v>#N/A</v>
      </c>
      <c r="D27" s="153" t="e">
        <f t="shared" ca="1" si="1"/>
        <v>#N/A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#N/A</v>
      </c>
      <c r="I27" s="153" t="e">
        <f t="shared" ca="1" si="1"/>
        <v>#N/A</v>
      </c>
      <c r="J27" s="153" t="e">
        <f t="shared" ca="1" si="1"/>
        <v>#N/A</v>
      </c>
      <c r="K27" s="153" t="e">
        <f t="shared" ca="1" si="1"/>
        <v>#N/A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#N/A</v>
      </c>
      <c r="C29" s="153" t="e">
        <f t="shared" ca="1" si="3"/>
        <v>#N/A</v>
      </c>
      <c r="D29" s="153" t="e">
        <f t="shared" ca="1" si="3"/>
        <v>#N/A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#N/A</v>
      </c>
      <c r="I29" s="153" t="e">
        <f t="shared" ca="1" si="3"/>
        <v>#N/A</v>
      </c>
      <c r="J29" s="153" t="e">
        <f t="shared" ca="1" si="3"/>
        <v>#N/A</v>
      </c>
      <c r="K29" s="153" t="e">
        <f t="shared" ca="1" si="3"/>
        <v>#N/A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7" sqref="C17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262</v>
      </c>
      <c r="N2" s="165">
        <f>SUMIFS(Extranet!$H:$H,Extranet!$C:$C,N$1,Extranet!$D:$D,$M2)</f>
        <v>0</v>
      </c>
      <c r="P2" t="s">
        <v>174</v>
      </c>
      <c r="Q2" s="168" t="str">
        <f>$M2</f>
        <v>ALGAB1</v>
      </c>
      <c r="R2" s="166">
        <f ca="1">N2*_xll.BDP(Q2&amp;" Corp","RISK_MTY_MID")/100</f>
        <v>0</v>
      </c>
      <c r="T2" s="51" t="s">
        <v>262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0</v>
      </c>
      <c r="W2" s="235">
        <f ca="1">V2/(VLOOKUP($N$1,'Base CDI'!$A$9:$D$23,3,0))</f>
        <v>0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 ca="1">_xll.BDP(A3,"YLD_CNV_MID",,)</f>
        <v>10.084099999999999</v>
      </c>
      <c r="E3" s="47">
        <f ca="1">_xll.BDP(A3,"YLD_YTM_MID", "PRICING_SOURCE=ANDE")</f>
        <v>10.0588</v>
      </c>
      <c r="F3" s="4">
        <f t="shared" ca="1" si="0"/>
        <v>2.5299999999999656E-2</v>
      </c>
      <c r="G3" s="71">
        <f ca="1">_xll.BDP(A3,"RISK_MID",,)/100</f>
        <v>0.28084993686024973</v>
      </c>
      <c r="H3" s="12">
        <f ca="1">_xll.BDP(A3,"DUR_MID",,)</f>
        <v>0.68266354522097261</v>
      </c>
      <c r="I3" s="12">
        <f ca="1">_xll.BDP(A3,"px_LAST",,)</f>
        <v>4528.8959960000002</v>
      </c>
      <c r="J3" s="3">
        <f ca="1">_xll.BDP(A3,"PX_LAST",,)/_xll.BDP(A3,"PX_YEST_CLOSE",,)-1</f>
        <v>2.7563891892667947E-4</v>
      </c>
      <c r="K3" s="12"/>
      <c r="M3" s="169" t="s">
        <v>157</v>
      </c>
      <c r="N3" s="166">
        <f>SUMIFS(Extranet!$H:$H,Extranet!$C:$C,N$1,Extranet!$D:$D,$M3)</f>
        <v>194</v>
      </c>
      <c r="P3" t="s">
        <v>113</v>
      </c>
      <c r="Q3" s="169" t="str">
        <f>$M3</f>
        <v>ARTR19</v>
      </c>
      <c r="R3" s="166">
        <f ca="1">N3*_xll.BDP(Q3&amp;" Corp","RISK_MTY_MID")/100</f>
        <v>28.72732600001018</v>
      </c>
      <c r="S3" s="36"/>
      <c r="T3" s="52" t="s">
        <v>157</v>
      </c>
      <c r="U3" s="32" t="str">
        <f t="shared" si="1"/>
        <v>Sim</v>
      </c>
      <c r="V3" s="174">
        <f>IF(U3="Sim",SUMIFS(Extranet!J:J,Extranet!C:C,'AF INFRA'!$N$1,Extranet!D:D,'AF INFRA'!T3),0)</f>
        <v>250590.45</v>
      </c>
      <c r="W3" s="236">
        <f ca="1">V3/(VLOOKUP($N$1,'Base CDI'!$A$9:$D$23,3,0))</f>
        <v>2.1270290752715304E-2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 ca="1">_xll.BDP(A4,"YLD_CNV_MID",,)</f>
        <v>8.6059999999999999</v>
      </c>
      <c r="E4" s="47">
        <f ca="1">_xll.BDP(A4,"YLD_YTM_MID", "PRICING_SOURCE=ANDE")</f>
        <v>8.5703999999999994</v>
      </c>
      <c r="F4" s="4">
        <f t="shared" ca="1" si="0"/>
        <v>3.560000000000052E-2</v>
      </c>
      <c r="G4" s="71">
        <f ca="1">_xll.BDP(A4,"RISK_MID",,)/100</f>
        <v>0.56626653936018556</v>
      </c>
      <c r="H4" s="12">
        <f ca="1">_xll.BDP(A4,"DUR_MID",,)</f>
        <v>1.387541115228635</v>
      </c>
      <c r="I4" s="12">
        <f ca="1">_xll.BDP(A4,"px_LAST",,)</f>
        <v>4432.3032229999999</v>
      </c>
      <c r="J4" s="3">
        <f ca="1">_xll.BDP(A4,"PX_LAST",,)/_xll.BDP(A4,"PX_YEST_CLOSE",,)-1</f>
        <v>-4.0107654657450809E-6</v>
      </c>
      <c r="K4" s="12"/>
      <c r="M4" s="169" t="s">
        <v>263</v>
      </c>
      <c r="N4" s="166">
        <f>SUMIFS(Extranet!$H:$H,Extranet!$C:$C,N$1,Extranet!$D:$D,$M4)</f>
        <v>100</v>
      </c>
      <c r="P4" t="s">
        <v>174</v>
      </c>
      <c r="Q4" s="169" t="str">
        <f t="shared" ref="Q4:Q26" si="2">$M4</f>
        <v>CEEBC3</v>
      </c>
      <c r="R4" s="166">
        <f ca="1">N4*_xll.BDP(Q4&amp;" Corp","RISK_MTY_MID")/100</f>
        <v>46.371050000004743</v>
      </c>
      <c r="T4" s="52" t="s">
        <v>263</v>
      </c>
      <c r="U4" s="32" t="str">
        <f t="shared" si="1"/>
        <v>Sim</v>
      </c>
      <c r="V4" s="174">
        <f>IF(U4="Sim",SUMIFS(Extranet!J:J,Extranet!C:C,'AF INFRA'!$N$1,Extranet!D:D,'AF INFRA'!T4),0)</f>
        <v>120436.75</v>
      </c>
      <c r="W4" s="236">
        <f ca="1">V4/(VLOOKUP($N$1,'Base CDI'!$A$9:$D$23,3,0))</f>
        <v>1.0222754657298732E-2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 ca="1">_xll.BDP(A5,"YLD_CNV_MID",,)</f>
        <v>8.0875000000000004</v>
      </c>
      <c r="E5" s="47">
        <f ca="1">_xll.BDP(A5,"YLD_YTM_MID", "PRICING_SOURCE=ANDE")</f>
        <v>8.0623000000000005</v>
      </c>
      <c r="F5" s="4">
        <f t="shared" ca="1" si="0"/>
        <v>2.5199999999999889E-2</v>
      </c>
      <c r="G5" s="71">
        <f ca="1">_xll.BDP(A5,"RISK_MID",,)/100</f>
        <v>1.0137997720798921</v>
      </c>
      <c r="H5" s="12">
        <f ca="1">_xll.BDP(A5,"DUR_MID",,)</f>
        <v>2.4721854686068196</v>
      </c>
      <c r="I5" s="12">
        <f ca="1">_xll.BDP(A5,"px_LAST",,)</f>
        <v>4432.4790039999998</v>
      </c>
      <c r="J5" s="3">
        <f ca="1">_xll.BDP(A5,"PX_LAST",,)/_xll.BDP(A5,"PX_YEST_CLOSE",,)-1</f>
        <v>-2.255932719974485E-5</v>
      </c>
      <c r="K5" s="12"/>
      <c r="M5" s="169" t="s">
        <v>707</v>
      </c>
      <c r="N5" s="166">
        <f>SUMIFS(Extranet!$H:$H,Extranet!$C:$C,N$1,Extranet!$D:$D,$M5)</f>
        <v>0</v>
      </c>
      <c r="P5" t="s">
        <v>175</v>
      </c>
      <c r="Q5" s="169" t="str">
        <f>$M5</f>
        <v>COCE18</v>
      </c>
      <c r="R5" s="166">
        <f ca="1">N5*_xll.BDP(Q5&amp;" Corp","RISK_MTY_MID")/100</f>
        <v>0</v>
      </c>
      <c r="T5" s="52" t="s">
        <v>707</v>
      </c>
      <c r="U5" s="32" t="str">
        <f t="shared" si="1"/>
        <v>Sim</v>
      </c>
      <c r="V5" s="174">
        <f>IF(U5="Sim",SUMIFS(Extranet!J:J,Extranet!C:C,'AF INFRA'!$N$1,Extranet!D:D,'AF INFRA'!T5),0)</f>
        <v>0</v>
      </c>
      <c r="W5" s="236">
        <f ca="1">V5/(VLOOKUP($N$1,'Base CDI'!$A$9:$D$23,3,0))</f>
        <v>0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 ca="1">_xll.BDP(A6,"YLD_CNV_MID",,)</f>
        <v>7.8578000000000001</v>
      </c>
      <c r="E6" s="47">
        <f ca="1">_xll.BDP(A6,"YLD_YTM_MID", "PRICING_SOURCE=ANDE")</f>
        <v>7.84</v>
      </c>
      <c r="F6" s="4">
        <f t="shared" ref="F6" ca="1" si="3">+D6-E6</f>
        <v>1.780000000000026E-2</v>
      </c>
      <c r="G6" s="71">
        <f ca="1">_xll.BDP(A6,"RISK_MID",,)/100</f>
        <v>1.2581163838194698</v>
      </c>
      <c r="H6" s="12">
        <f ca="1">_xll.BDP(A6,"DUR_MID",,)</f>
        <v>3.1219787126703076</v>
      </c>
      <c r="I6" s="12">
        <f ca="1">_xll.BDP(A6,"px_LAST",,)</f>
        <v>4346.5297849999997</v>
      </c>
      <c r="J6" s="3">
        <f ca="1">_xll.BDP(A6,"PX_LAST",,)/_xll.BDP(A6,"PX_YEST_CLOSE",,)-1</f>
        <v>-1.1116023807611342E-4</v>
      </c>
      <c r="K6" s="12"/>
      <c r="M6" s="169" t="s">
        <v>324</v>
      </c>
      <c r="N6" s="166">
        <f>SUMIFS(Extranet!$H:$H,Extranet!$C:$C,N$1,Extranet!$D:$D,$M6)</f>
        <v>0</v>
      </c>
      <c r="P6" t="s">
        <v>175</v>
      </c>
      <c r="Q6" s="169" t="str">
        <f t="shared" si="2"/>
        <v>CPLD37</v>
      </c>
      <c r="R6" s="166">
        <f ca="1">N6*_xll.BDP(Q6&amp;" Corp","RISK_MTY_MID")/100</f>
        <v>0</v>
      </c>
      <c r="T6" s="52" t="s">
        <v>324</v>
      </c>
      <c r="U6" s="32" t="str">
        <f t="shared" si="1"/>
        <v>Sim</v>
      </c>
      <c r="V6" s="174">
        <f>IF(U6="Sim",SUMIFS(Extranet!J:J,Extranet!C:C,'AF INFRA'!$N$1,Extranet!D:D,'AF INFRA'!T6),0)</f>
        <v>0</v>
      </c>
      <c r="W6" s="236">
        <f ca="1">V6/(VLOOKUP($N$1,'Base CDI'!$A$9:$D$23,3,0))</f>
        <v>0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 ca="1">_xll.BDP(A7,"YLD_CNV_MID",,)</f>
        <v>7.6972000000000005</v>
      </c>
      <c r="E7" s="47">
        <f ca="1">_xll.BDP(A7,"YLD_YTM_MID", "PRICING_SOURCE=ANDE")</f>
        <v>7.6768999999999998</v>
      </c>
      <c r="F7" s="4">
        <f t="shared" ca="1" si="0"/>
        <v>2.0300000000000651E-2</v>
      </c>
      <c r="G7" s="71">
        <f ca="1">_xll.BDP(A7,"RISK_MID",,)/100</f>
        <v>1.6394329647605446</v>
      </c>
      <c r="H7" s="12">
        <f ca="1">_xll.BDP(A7,"DUR_MID",,)</f>
        <v>4.0437370481197039</v>
      </c>
      <c r="I7" s="12">
        <f ca="1">_xll.BDP(A7,"px_LAST",,)</f>
        <v>4366.3178710000002</v>
      </c>
      <c r="J7" s="3">
        <f ca="1">_xll.BDP(A7,"PX_LAST",,)/_xll.BDP(A7,"PX_YEST_CLOSE",,)-1</f>
        <v>-3.4894325389966951E-4</v>
      </c>
      <c r="K7" s="12"/>
      <c r="M7" s="169" t="s">
        <v>159</v>
      </c>
      <c r="N7" s="166">
        <f>SUMIFS(Extranet!$H:$H,Extranet!$C:$C,N$1,Extranet!$D:$D,$M7)</f>
        <v>0</v>
      </c>
      <c r="P7" t="s">
        <v>415</v>
      </c>
      <c r="Q7" s="169" t="str">
        <f t="shared" si="2"/>
        <v>CTEE29</v>
      </c>
      <c r="R7" s="166">
        <f ca="1">N7*_xll.BDP(Q7&amp;" Corp","RISK_MTY_MID")/100</f>
        <v>0</v>
      </c>
      <c r="T7" s="52" t="s">
        <v>159</v>
      </c>
      <c r="U7" s="32" t="str">
        <f t="shared" si="1"/>
        <v>Sim</v>
      </c>
      <c r="V7" s="174">
        <f>IF(U7="Sim",SUMIFS(Extranet!J:J,Extranet!C:C,'AF INFRA'!$N$1,Extranet!D:D,'AF INFRA'!T7),0)</f>
        <v>0</v>
      </c>
      <c r="W7" s="236">
        <f ca="1">V7/(VLOOKUP($N$1,'Base CDI'!$A$9:$D$23,3,0))</f>
        <v>0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 ca="1">_xll.BDP(A8,"YLD_CNV_MID",,)</f>
        <v>7.5547000000000004</v>
      </c>
      <c r="E8" s="47">
        <f ca="1">_xll.BDP(A8,"YLD_YTM_MID", "PRICING_SOURCE=ANDE")</f>
        <v>7.5347999999999997</v>
      </c>
      <c r="F8" s="4">
        <f t="shared" ca="1" si="0"/>
        <v>1.9900000000000695E-2</v>
      </c>
      <c r="G8" s="71">
        <f ca="1">_xll.BDP(A8,"RISK_MID",,)/100</f>
        <v>2.1760161774600419</v>
      </c>
      <c r="H8" s="12">
        <f ca="1">_xll.BDP(A8,"DUR_MID",,)</f>
        <v>5.4424234463488954</v>
      </c>
      <c r="I8" s="12">
        <f ca="1">_xll.BDP(A8,"px_LAST",,)</f>
        <v>4300.3090819999998</v>
      </c>
      <c r="J8" s="3">
        <f ca="1">_xll.BDP(A8,"PX_LAST",,)/_xll.BDP(A8,"PX_YEST_CLOSE",,)-1</f>
        <v>-6.0468784969069933E-4</v>
      </c>
      <c r="K8" s="241"/>
      <c r="M8" s="169" t="s">
        <v>160</v>
      </c>
      <c r="N8" s="166">
        <f>SUMIFS(Extranet!$H:$H,Extranet!$C:$C,N$1,Extranet!$D:$D,$M8)</f>
        <v>0</v>
      </c>
      <c r="P8" t="s">
        <v>300</v>
      </c>
      <c r="Q8" s="169" t="str">
        <f>$M8</f>
        <v>ECHP11</v>
      </c>
      <c r="R8" s="166">
        <f ca="1">N8*_xll.BDP(Q8&amp;" Corp","RISK_MTY_MID")/100</f>
        <v>0</v>
      </c>
      <c r="T8" s="52" t="s">
        <v>160</v>
      </c>
      <c r="U8" s="32" t="str">
        <f t="shared" si="1"/>
        <v>Sim</v>
      </c>
      <c r="V8" s="174">
        <f>IF(U8="Sim",SUMIFS(Extranet!J:J,Extranet!C:C,'AF INFRA'!$N$1,Extranet!D:D,'AF INFRA'!T8),0)</f>
        <v>0</v>
      </c>
      <c r="W8" s="236">
        <f ca="1">V8/(VLOOKUP($N$1,'Base CDI'!$A$9:$D$23,3,0))</f>
        <v>0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 ca="1">_xll.BDP(A9,"YLD_CNV_MID",,)</f>
        <v>7.5316999999999998</v>
      </c>
      <c r="E9" s="47">
        <f ca="1">_xll.BDP(A9,"YLD_YTM_MID", "PRICING_SOURCE=ANDE")</f>
        <v>7.5030000000000001</v>
      </c>
      <c r="F9" s="4">
        <f t="shared" ca="1" si="0"/>
        <v>2.8699999999999726E-2</v>
      </c>
      <c r="G9" s="71">
        <f ca="1">_xll.BDP(A9,"RISK_MID",,)/100</f>
        <v>2.3495494717799374</v>
      </c>
      <c r="H9" s="12">
        <f ca="1">_xll.BDP(A9,"DUR_MID",,)</f>
        <v>6.0009577798430938</v>
      </c>
      <c r="I9" s="12">
        <f ca="1">_xll.BDP(A9,"px_LAST",,)</f>
        <v>4210.1870120000003</v>
      </c>
      <c r="J9" s="3">
        <f ca="1">_xll.BDP(A9,"PX_LAST",,)/_xll.BDP(A9,"PX_YEST_CLOSE",,)-1</f>
        <v>-9.6410701785598629E-4</v>
      </c>
      <c r="K9" s="12"/>
      <c r="M9" s="169" t="s">
        <v>673</v>
      </c>
      <c r="N9" s="166">
        <f>SUMIFS(Extranet!$H:$H,Extranet!$C:$C,N$1,Extranet!$D:$D,$M9)</f>
        <v>0</v>
      </c>
      <c r="P9" t="s">
        <v>174</v>
      </c>
      <c r="Q9" s="169" t="str">
        <f>$M9</f>
        <v>ELET14</v>
      </c>
      <c r="R9" s="166">
        <f ca="1">N9*_xll.BDP(Q9&amp;" Corp","RISK_MTY_MID")/100</f>
        <v>0</v>
      </c>
      <c r="T9" s="52" t="s">
        <v>673</v>
      </c>
      <c r="U9" s="32" t="str">
        <f t="shared" si="1"/>
        <v>Sim</v>
      </c>
      <c r="V9" s="174">
        <f>IF(U9="Sim",SUMIFS(Extranet!J:J,Extranet!C:C,'AF INFRA'!$N$1,Extranet!D:D,'AF INFRA'!T9),0)</f>
        <v>0</v>
      </c>
      <c r="W9" s="236">
        <f ca="1">V9/(VLOOKUP($N$1,'Base CDI'!$A$9:$D$23,3,0))</f>
        <v>0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 ca="1">_xll.BDP(A10,"YLD_CNV_MID",,)</f>
        <v>7.3398000000000003</v>
      </c>
      <c r="E10" s="47">
        <f ca="1">_xll.BDP(A10,"YLD_YTM_MID", "PRICING_SOURCE=ANDE")</f>
        <v>7.3117999999999999</v>
      </c>
      <c r="F10" s="4">
        <f t="shared" ca="1" si="0"/>
        <v>2.8000000000000469E-2</v>
      </c>
      <c r="G10" s="71">
        <f ca="1">_xll.BDP(A10,"RISK_MID",,)/100</f>
        <v>2.8084993686002235</v>
      </c>
      <c r="H10" s="12">
        <f ca="1">_xll.BDP(A10,"DUR_MID",,)</f>
        <v>7.1866199959830634</v>
      </c>
      <c r="I10" s="12">
        <f ca="1">_xll.BDP(A10,"px_LAST",,)</f>
        <v>4194.7939450000003</v>
      </c>
      <c r="J10" s="3">
        <f ca="1">_xll.BDP(A10,"PX_LAST",,)/_xll.BDP(A10,"PX_YEST_CLOSE",,)-1</f>
        <v>-9.4148444762209849E-4</v>
      </c>
      <c r="K10" s="12"/>
      <c r="M10" s="169" t="s">
        <v>38</v>
      </c>
      <c r="N10" s="166">
        <f>SUMIFS(Extranet!$H:$H,Extranet!$C:$C,N$1,Extranet!$D:$D,$M10)</f>
        <v>80</v>
      </c>
      <c r="P10" t="s">
        <v>300</v>
      </c>
      <c r="Q10" s="169" t="str">
        <f t="shared" si="2"/>
        <v>ENEV32</v>
      </c>
      <c r="R10" s="166">
        <f ca="1">N10*_xll.BDP(Q10&amp;" Corp","RISK_MTY_MID")/100</f>
        <v>22.784040000005916</v>
      </c>
      <c r="T10" s="52" t="s">
        <v>38</v>
      </c>
      <c r="U10" s="32" t="str">
        <f t="shared" si="1"/>
        <v>Sim</v>
      </c>
      <c r="V10" s="174">
        <f>IF(U10="Sim",SUMIFS(Extranet!J:J,Extranet!C:C,'AF INFRA'!$N$1,Extranet!D:D,'AF INFRA'!T10),0)</f>
        <v>108966.91</v>
      </c>
      <c r="W10" s="236">
        <f ca="1">V10/(VLOOKUP($N$1,'Base CDI'!$A$9:$D$23,3,0))</f>
        <v>9.2491867033438861E-3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 ca="1">_xll.BDP(A11,"YLD_CNV_MID",,)</f>
        <v>7.1199000000000003</v>
      </c>
      <c r="E11" s="47">
        <f ca="1">_xll.BDP(A11,"YLD_YTM_MID", "PRICING_SOURCE=ANDE")</f>
        <v>7.11</v>
      </c>
      <c r="F11" s="4">
        <f t="shared" ca="1" si="0"/>
        <v>9.9000000000000199E-3</v>
      </c>
      <c r="G11" s="71">
        <f ca="1">_xll.BDP(A11,"RISK_MID",,)/100</f>
        <v>3.7400991591603088</v>
      </c>
      <c r="H11" s="12">
        <f ca="1">_xll.BDP(A11,"DUR_MID",,)</f>
        <v>9.5087186594938835</v>
      </c>
      <c r="I11" s="12">
        <f ca="1">_xll.BDP(A11,"px_LAST",,)</f>
        <v>4213.3930659999996</v>
      </c>
      <c r="J11" s="3">
        <f ca="1">_xll.BDP(A11,"PX_LAST",,)/_xll.BDP(A11,"PX_YEST_CLOSE",,)-1</f>
        <v>-5.0597102235883096E-4</v>
      </c>
      <c r="K11" s="12"/>
      <c r="M11" s="169" t="s">
        <v>39</v>
      </c>
      <c r="N11" s="166">
        <f>SUMIFS(Extranet!$H:$H,Extranet!$C:$C,N$1,Extranet!$D:$D,$M11)</f>
        <v>100</v>
      </c>
      <c r="P11" t="s">
        <v>175</v>
      </c>
      <c r="Q11" s="169" t="str">
        <f t="shared" si="2"/>
        <v>EQTR11</v>
      </c>
      <c r="R11" s="166">
        <f ca="1">N11*_xll.BDP(Q11&amp;" Corp","RISK_MTY_MID")/100</f>
        <v>69.196250000004511</v>
      </c>
      <c r="T11" s="52" t="s">
        <v>39</v>
      </c>
      <c r="U11" s="32" t="str">
        <f t="shared" si="1"/>
        <v>Sim</v>
      </c>
      <c r="V11" s="174">
        <f>IF(U11="Sim",SUMIFS(Extranet!J:J,Extranet!C:C,'AF INFRA'!$N$1,Extranet!D:D,'AF INFRA'!T11),0)</f>
        <v>120819.09</v>
      </c>
      <c r="W11" s="236">
        <f ca="1">V11/(VLOOKUP($N$1,'Base CDI'!$A$9:$D$23,3,0))</f>
        <v>1.0255207940998861E-2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 ca="1">_xll.BDP(A12,"YLD_CNV_MID",,)</f>
        <v>7.0899000000000001</v>
      </c>
      <c r="E12" s="47">
        <f ca="1">_xll.BDP(A12,"YLD_YTM_MID", "PRICING_SOURCE=ANDE")</f>
        <v>7.08</v>
      </c>
      <c r="F12" s="4">
        <f t="shared" ca="1" si="0"/>
        <v>9.9000000000000199E-3</v>
      </c>
      <c r="G12" s="71">
        <f ca="1">_xll.BDP(A12,"RISK_MID",,)/100</f>
        <v>4.2880990359597035</v>
      </c>
      <c r="H12" s="12">
        <f ca="1">_xll.BDP(A12,"DUR_MID",,)</f>
        <v>11.224032457767873</v>
      </c>
      <c r="I12" s="12">
        <f ca="1">_xll.BDP(A12,"px_LAST",,)</f>
        <v>4091.334961</v>
      </c>
      <c r="J12" s="3">
        <f ca="1">_xll.BDP(A12,"PX_LAST",,)/_xll.BDP(A12,"PX_YEST_CLOSE",,)-1</f>
        <v>-2.7672196862155163E-3</v>
      </c>
      <c r="K12" s="12"/>
      <c r="M12" s="239" t="s">
        <v>708</v>
      </c>
      <c r="N12" s="243">
        <f>SUMIFS(Extranet!$H:$H,Extranet!$C:$C,N$1,Extranet!$D:$D,$M12)</f>
        <v>0</v>
      </c>
      <c r="P12" t="s">
        <v>175</v>
      </c>
      <c r="Q12" s="169" t="str">
        <f>$M12</f>
        <v>ERDVC3</v>
      </c>
      <c r="R12" s="166">
        <f ca="1">IFERROR(N12*_xll.BDP(Q12&amp;" Corp","RISK_MTY_MID")/100,(N12*62.814/100))</f>
        <v>0</v>
      </c>
      <c r="T12" s="52" t="s">
        <v>708</v>
      </c>
      <c r="U12" s="32" t="str">
        <f t="shared" si="1"/>
        <v>Sim</v>
      </c>
      <c r="V12" s="174">
        <f>IF(U12="Sim",SUMIFS(Extranet!J:J,Extranet!C:C,'AF INFRA'!$N$1,Extranet!D:D,'AF INFRA'!T12),0)</f>
        <v>0</v>
      </c>
      <c r="W12" s="236">
        <f ca="1">V12/(VLOOKUP($N$1,'Base CDI'!$A$9:$D$23,3,0))</f>
        <v>0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 ca="1">_xll.BDP(A13,"YLD_CNV_MID",,)</f>
        <v>7.0346000000000002</v>
      </c>
      <c r="E13" s="47">
        <f ca="1">_xll.BDP(A13,"YLD_YTM_MID", "PRICING_SOURCE=ANDE")</f>
        <v>7.0209000000000001</v>
      </c>
      <c r="F13" s="4">
        <f t="shared" ca="1" si="0"/>
        <v>1.3700000000000045E-2</v>
      </c>
      <c r="G13" s="71">
        <f ca="1">_xll.BDP(A13,"RISK_MID",,)/100</f>
        <v>4.7333489358602492</v>
      </c>
      <c r="H13" s="12">
        <f ca="1">_xll.BDP(A13,"DUR_MID",,)</f>
        <v>12.266328743424138</v>
      </c>
      <c r="I13" s="12">
        <f ca="1">_xll.BDP(A13,"px_LAST",,)</f>
        <v>4130.2739259999998</v>
      </c>
      <c r="J13" s="3">
        <f ca="1">_xll.BDP(A13,"PX_LAST",,)/_xll.BDP(A13,"PX_YEST_CLOSE",,)-1</f>
        <v>-7.3864806728340948E-4</v>
      </c>
      <c r="K13" s="12"/>
      <c r="M13" s="169" t="s">
        <v>264</v>
      </c>
      <c r="N13" s="166">
        <f>SUMIFS(Extranet!$H:$H,Extranet!$C:$C,N$1,Extranet!$D:$D,$M13)</f>
        <v>0</v>
      </c>
      <c r="P13" t="s">
        <v>174</v>
      </c>
      <c r="Q13" s="169" t="str">
        <f t="shared" si="2"/>
        <v>ESULA6</v>
      </c>
      <c r="R13" s="166">
        <f ca="1">N13*_xll.BDP(Q13&amp;" Corp","RISK_MTY_MID")/100</f>
        <v>0</v>
      </c>
      <c r="T13" s="52" t="s">
        <v>264</v>
      </c>
      <c r="U13" s="32" t="str">
        <f t="shared" si="1"/>
        <v>Sim</v>
      </c>
      <c r="V13" s="174">
        <f>IF(U13="Sim",SUMIFS(Extranet!J:J,Extranet!C:C,'AF INFRA'!$N$1,Extranet!D:D,'AF INFRA'!T13),0)</f>
        <v>0</v>
      </c>
      <c r="W13" s="236">
        <f ca="1">V13/(VLOOKUP($N$1,'Base CDI'!$A$9:$D$23,3,0))</f>
        <v>0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 ca="1">_xll.BDP(A14,"YLD_CNV_MID",,)</f>
        <v>7.0446999999999997</v>
      </c>
      <c r="E14" s="47">
        <f ca="1">_xll.BDP(A14,"YLD_YTM_MID", "PRICING_SOURCE=ANDE")</f>
        <v>7.03</v>
      </c>
      <c r="F14" s="4">
        <f t="shared" ca="1" si="0"/>
        <v>1.4699999999999491E-2</v>
      </c>
      <c r="G14" s="71">
        <f ca="1">_xll.BDP(A14,"RISK_MID",,)/100</f>
        <v>4.9708155491398429</v>
      </c>
      <c r="H14" s="12">
        <f ca="1">_xll.BDP(A14,"DUR_MID",,)</f>
        <v>13.216527550885758</v>
      </c>
      <c r="I14" s="12">
        <f ca="1">_xll.BDP(A14,"px_LAST",,)</f>
        <v>4026.0219729999999</v>
      </c>
      <c r="J14" s="3">
        <f ca="1">_xll.BDP(A14,"PX_LAST",,)/_xll.BDP(A14,"PX_YEST_CLOSE",,)-1</f>
        <v>-2.0642797476668751E-3</v>
      </c>
      <c r="K14" s="12"/>
      <c r="M14" s="169" t="s">
        <v>265</v>
      </c>
      <c r="N14" s="166">
        <f>SUMIFS(Extranet!$H:$H,Extranet!$C:$C,N$1,Extranet!$D:$D,$M14)</f>
        <v>0</v>
      </c>
      <c r="P14" t="s">
        <v>415</v>
      </c>
      <c r="Q14" s="169" t="str">
        <f t="shared" si="2"/>
        <v>GASC23</v>
      </c>
      <c r="R14" s="166">
        <f ca="1">N14*_xll.BDP(Q14&amp;" Corp","RISK_MTY_MID")/100</f>
        <v>0</v>
      </c>
      <c r="S14" s="1"/>
      <c r="T14" s="52" t="s">
        <v>265</v>
      </c>
      <c r="U14" s="32" t="str">
        <f t="shared" si="1"/>
        <v>Sim</v>
      </c>
      <c r="V14" s="174">
        <f>IF(U14="Sim",SUMIFS(Extranet!J:J,Extranet!C:C,'AF INFRA'!$N$1,Extranet!D:D,'AF INFRA'!T14),0)</f>
        <v>0</v>
      </c>
      <c r="W14" s="236">
        <f ca="1">V14/(VLOOKUP($N$1,'Base CDI'!$A$9:$D$23,3,0))</f>
        <v>0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 ca="1">_xll.BDP(A15,"YLD_CNV_MID",,)</f>
        <v>7.0298999999999996</v>
      </c>
      <c r="E15" s="47">
        <f ca="1">_xll.BDP(A15,"YLD_YTM_MID", "PRICING_SOURCE=ANDE")</f>
        <v>7.01</v>
      </c>
      <c r="F15" s="4">
        <f t="shared" ca="1" si="0"/>
        <v>1.9899999999999807E-2</v>
      </c>
      <c r="G15" s="71">
        <f ca="1">_xll.BDP(A15,"RISK_MID",,)/100</f>
        <v>5.1671821716599879</v>
      </c>
      <c r="H15" s="12">
        <f ca="1">_xll.BDP(A15,"DUR_MID",,)</f>
        <v>13.576817673470501</v>
      </c>
      <c r="I15" s="12">
        <f ca="1">_xll.BDP(A15,"px_LAST",,)</f>
        <v>4073.4399410000001</v>
      </c>
      <c r="J15" s="3">
        <f ca="1">_xll.BDP(A15,"PX_LAST",,)/_xll.BDP(A15,"PX_YEST_CLOSE",,)-1</f>
        <v>-5.9740192648907176E-3</v>
      </c>
      <c r="K15" s="12"/>
      <c r="M15" s="169" t="s">
        <v>458</v>
      </c>
      <c r="N15" s="166">
        <f>SUMIFS(Extranet!$H:$H,Extranet!$C:$C,N$1,Extranet!$D:$D,$M15)</f>
        <v>0</v>
      </c>
      <c r="P15" t="s">
        <v>175</v>
      </c>
      <c r="Q15" s="169" t="str">
        <f>$M15</f>
        <v>GSTS14</v>
      </c>
      <c r="R15" s="166">
        <f ca="1">N15*_xll.BDP(Q15&amp;" Corp","RISK_MTY_MID")/100</f>
        <v>0</v>
      </c>
      <c r="S15" s="1"/>
      <c r="T15" s="52" t="s">
        <v>458</v>
      </c>
      <c r="U15" s="32" t="str">
        <f t="shared" si="1"/>
        <v>Sim</v>
      </c>
      <c r="V15" s="174">
        <f>IF(U15="Sim",SUMIFS(Extranet!J:J,Extranet!C:C,'AF INFRA'!$N$1,Extranet!D:D,'AF INFRA'!T15),0)</f>
        <v>0</v>
      </c>
      <c r="W15" s="236">
        <f ca="1">V15/(VLOOKUP($N$1,'Base CDI'!$A$9:$D$23,3,0))</f>
        <v>0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>SUMIFS(Extranet!$H:$H,Extranet!$C:$C,N$1,Extranet!$D:$D,$M16)</f>
        <v>0</v>
      </c>
      <c r="P16" t="s">
        <v>174</v>
      </c>
      <c r="Q16" s="169" t="str">
        <f t="shared" si="2"/>
        <v>IGSN15</v>
      </c>
      <c r="R16" s="166">
        <f ca="1">IFERROR(N16*_xll.BDP(Q16&amp;" Corp","RISK_MTY_MID")/100,(N16*44.84/100))</f>
        <v>0</v>
      </c>
      <c r="S16" s="1"/>
      <c r="T16" s="52" t="s">
        <v>125</v>
      </c>
      <c r="U16" s="32" t="str">
        <f t="shared" si="1"/>
        <v>Sim</v>
      </c>
      <c r="V16" s="174">
        <f>IF(U16="Sim",SUMIFS(Extranet!J:J,Extranet!C:C,'AF INFRA'!$N$1,Extranet!D:D,'AF INFRA'!T16),0)</f>
        <v>0</v>
      </c>
      <c r="W16" s="236">
        <f ca="1">V16/(VLOOKUP($N$1,'Base CDI'!$A$9:$D$23,3,0))</f>
        <v>0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>SUMIFS(Extranet!$H:$H,Extranet!$C:$C,N$1,Extranet!$D:$D,$M17,Extranet!A:A,"Debêntures")</f>
        <v>0</v>
      </c>
      <c r="P17" t="s">
        <v>174</v>
      </c>
      <c r="Q17" s="169" t="str">
        <f>$M17</f>
        <v>JSMLB5</v>
      </c>
      <c r="R17" s="166">
        <f ca="1">IFERROR(N17*_xll.BDP(Q17&amp;" Corp","RISK_MTY_MID")/100,(N17*0.536771))</f>
        <v>0</v>
      </c>
      <c r="T17" s="52" t="s">
        <v>249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>SUMIFS(Extranet!$H:$H,Extranet!$C:$C,N$1,Extranet!$D:$D,$M18,Extranet!A:A,"Debêntures")</f>
        <v>0</v>
      </c>
      <c r="P18" t="s">
        <v>174</v>
      </c>
      <c r="Q18" s="169" t="str">
        <f>$M18</f>
        <v>MOVI37</v>
      </c>
      <c r="R18" s="166">
        <f ca="1">N18*_xll.BDP(Q18&amp;" Corp","RISK_MTY_MID")/100</f>
        <v>0</v>
      </c>
      <c r="S18" s="1"/>
      <c r="T18" s="52" t="s">
        <v>217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>SUMIFS(Extranet!$H:$H,Extranet!$C:$C,N$1,Extranet!$D:$D,$M19)</f>
        <v>0</v>
      </c>
      <c r="P19" t="s">
        <v>174</v>
      </c>
      <c r="Q19" s="169" t="str">
        <f>$M19</f>
        <v>MSGT13</v>
      </c>
      <c r="R19" s="166">
        <f ca="1">N19*_xll.BDP(Q19&amp;" Corp","RISK_MTY_MID")/100</f>
        <v>0</v>
      </c>
      <c r="S19" s="256"/>
      <c r="T19" s="52" t="s">
        <v>248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247</v>
      </c>
      <c r="N20" s="166">
        <f>SUMIFS(Extranet!$H:$H,Extranet!$C:$C,N$1,Extranet!$D:$D,$M20)</f>
        <v>0</v>
      </c>
      <c r="P20" t="s">
        <v>178</v>
      </c>
      <c r="Q20" s="169" t="str">
        <f t="shared" si="2"/>
        <v>MSGT33</v>
      </c>
      <c r="R20" s="166">
        <f ca="1">N20*_xll.BDP(Q20&amp;" Corp","RISK_MTY_MID")/100</f>
        <v>0</v>
      </c>
      <c r="T20" s="52" t="s">
        <v>247</v>
      </c>
      <c r="U20" s="32" t="str">
        <f t="shared" si="1"/>
        <v>Sim</v>
      </c>
      <c r="V20" s="174">
        <f>IF(U20="Sim",SUMIFS(Extranet!J:J,Extranet!C:C,'AF INFRA'!$N$1,Extranet!D:D,'AF INFRA'!T20),0)</f>
        <v>0</v>
      </c>
      <c r="W20" s="236">
        <f ca="1">V20/(VLOOKUP($N$1,'Base CDI'!$A$9:$D$23,3,0))</f>
        <v>0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 ca="1">_xll.BDP(A21,"LAST_PRICE")</f>
        <v>10.06</v>
      </c>
      <c r="E21" s="46">
        <f ca="1">_xll.BDP(A21,"PX_CLOSE_1D")</f>
        <v>10.01</v>
      </c>
      <c r="F21" s="4">
        <f t="shared" ca="1" si="4"/>
        <v>5.0000000000000711E-2</v>
      </c>
      <c r="G21" s="12">
        <f ca="1">VLOOKUP(B21,'Base IPCA'!$B$18:$M$26,12,0)</f>
        <v>11.007021898578387</v>
      </c>
      <c r="H21" s="12">
        <f ca="1">_xll.BDP(A21,"FUT_BUS_DAYS_VAL")/252</f>
        <v>0.70238095238095233</v>
      </c>
      <c r="I21" s="4">
        <f ca="1">_xll.BDP(A21,"CONTRACT_VALUE")</f>
        <v>172315.30460988969</v>
      </c>
      <c r="J21" s="12"/>
      <c r="K21" s="12"/>
      <c r="M21" s="169" t="s">
        <v>42</v>
      </c>
      <c r="N21" s="166">
        <f>SUMIFS(Extranet!$H:$H,Extranet!$C:$C,N$1,Extranet!$D:$D,$M21)</f>
        <v>0</v>
      </c>
      <c r="P21" t="s">
        <v>300</v>
      </c>
      <c r="Q21" s="169" t="str">
        <f t="shared" si="2"/>
        <v>NEOE26</v>
      </c>
      <c r="R21" s="166">
        <f ca="1">N21*_xll.BDP(Q21&amp;" Corp","RISK_MTY_MID")/100</f>
        <v>0</v>
      </c>
      <c r="T21" s="52" t="s">
        <v>42</v>
      </c>
      <c r="U21" s="32" t="str">
        <f t="shared" si="1"/>
        <v>Sim</v>
      </c>
      <c r="V21" s="174">
        <f>IF(U21="Sim",SUMIFS(Extranet!J:J,Extranet!C:C,'AF INFRA'!$N$1,Extranet!D:D,'AF INFRA'!T21),0)</f>
        <v>0</v>
      </c>
      <c r="W21" s="236">
        <f ca="1">V21/(VLOOKUP($N$1,'Base CDI'!$A$9:$D$23,3,0))</f>
        <v>0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 ca="1">_xll.BDP(A22,"LAST_PRICE")</f>
        <v>8.6999999999999993</v>
      </c>
      <c r="E22" s="46">
        <f ca="1">_xll.BDP(A22,"PX_CLOSE_1D")</f>
        <v>8.68</v>
      </c>
      <c r="F22" s="4">
        <f t="shared" ca="1" si="4"/>
        <v>1.9999999999999574E-2</v>
      </c>
      <c r="G22" s="12">
        <f ca="1">VLOOKUP(B22,'Base IPCA'!$B$18:$M$26,12,0)</f>
        <v>21.672611935122404</v>
      </c>
      <c r="H22" s="12">
        <f ca="1">_xll.BDP(A22,"FUT_BUS_DAYS_VAL")/252</f>
        <v>1.4365079365079365</v>
      </c>
      <c r="I22" s="4">
        <f ca="1">_xll.BDP(A22,"CONTRACT_VALUE")</f>
        <v>163500.69319947276</v>
      </c>
      <c r="J22" s="12"/>
      <c r="K22" s="12"/>
      <c r="M22" s="169" t="s">
        <v>275</v>
      </c>
      <c r="N22" s="166">
        <f>SUMIFS(Extranet!$H:$H,Extranet!$C:$C,N$1,Extranet!$D:$D,$M22)</f>
        <v>0</v>
      </c>
      <c r="P22" t="s">
        <v>179</v>
      </c>
      <c r="Q22" s="169" t="str">
        <f t="shared" si="2"/>
        <v>NTN-B50</v>
      </c>
      <c r="R22" s="166">
        <f ca="1">N22*_xll.BDP(A13,"RISK_MID",,)/100</f>
        <v>0</v>
      </c>
      <c r="T22" s="52" t="s">
        <v>275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 ca="1">_xll.BDP(A23,"LAST_PRICE")</f>
        <v>8.0500000000000007</v>
      </c>
      <c r="E23" s="46">
        <f ca="1">_xll.BDP(A23,"PX_CLOSE_1D")</f>
        <v>8.0150000000000006</v>
      </c>
      <c r="F23" s="4">
        <f t="shared" ca="1" si="4"/>
        <v>3.5000000000000142E-2</v>
      </c>
      <c r="G23" s="12">
        <f ca="1">VLOOKUP(B23,'Base IPCA'!$B$18:$M$26,12,0)</f>
        <v>37.31268370791804</v>
      </c>
      <c r="H23" s="12">
        <f ca="1">_xll.BDP(A23,"FUT_BUS_DAYS_VAL")/252</f>
        <v>2.6865079365079363</v>
      </c>
      <c r="I23" s="4">
        <f ca="1">_xll.BDP(A23,"CONTRACT_VALUE")</f>
        <v>149702.96815401636</v>
      </c>
      <c r="J23" s="12"/>
      <c r="K23" s="12"/>
      <c r="M23" s="169" t="s">
        <v>376</v>
      </c>
      <c r="N23" s="166">
        <f>SUMIFS(Extranet!$H:$H,Extranet!$C:$C,N$1,Extranet!$D:$D,$M23)</f>
        <v>0</v>
      </c>
      <c r="P23" t="s">
        <v>174</v>
      </c>
      <c r="Q23" s="169" t="str">
        <f t="shared" si="2"/>
        <v>PEJA11</v>
      </c>
      <c r="R23" s="166">
        <f ca="1">N23*_xll.BDP(Q23&amp;" Corp","RISK_MTY_MID")/100</f>
        <v>0</v>
      </c>
      <c r="T23" s="52" t="s">
        <v>376</v>
      </c>
      <c r="U23" s="32" t="str">
        <f t="shared" si="1"/>
        <v>Sim</v>
      </c>
      <c r="V23" s="174">
        <f>IF(U23="Sim",SUMIFS(Extranet!J:J,Extranet!C:C,'AF INFRA'!$N$1,Extranet!D:D,'AF INFRA'!T23),0)</f>
        <v>0</v>
      </c>
      <c r="W23" s="236">
        <f ca="1">V23/(VLOOKUP($N$1,'Base CDI'!$A$9:$D$23,3,0))</f>
        <v>0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 ca="1">_xll.BDP(A24,"LAST_PRICE")</f>
        <v>7.64</v>
      </c>
      <c r="E24" s="46">
        <f ca="1">_xll.BDP(A24,"PX_CLOSE_1D")</f>
        <v>7.61</v>
      </c>
      <c r="F24" s="4">
        <f t="shared" ca="1" si="4"/>
        <v>2.9999999999999361E-2</v>
      </c>
      <c r="G24" s="12">
        <f ca="1">VLOOKUP(B24,'Base IPCA'!$B$18:$M$26,12,0)</f>
        <v>57.016189940652112</v>
      </c>
      <c r="H24" s="12">
        <f ca="1">_xll.BDP(A24,"FUT_BUS_DAYS_VAL")/252</f>
        <v>4.662698412698413</v>
      </c>
      <c r="I24" s="4">
        <f ca="1">_xll.BDP(A24,"CONTRACT_VALUE")</f>
        <v>130761.51887491567</v>
      </c>
      <c r="J24" s="12"/>
      <c r="K24" s="12"/>
      <c r="M24" s="169" t="s">
        <v>456</v>
      </c>
      <c r="N24" s="166">
        <f>SUMIFS(Extranet!$H:$H,Extranet!$C:$C,N$1,Extranet!$D:$D,$M24)</f>
        <v>0</v>
      </c>
      <c r="P24" t="s">
        <v>178</v>
      </c>
      <c r="Q24" s="169" t="str">
        <f>$M24</f>
        <v>RMSA12</v>
      </c>
      <c r="R24" s="166">
        <f ca="1">IFERROR(N24*_xll.BDP(Q24&amp;" Corp","RISK_MTY_MID")/100,(N24*0.894042))</f>
        <v>0</v>
      </c>
      <c r="T24" s="52" t="s">
        <v>456</v>
      </c>
      <c r="U24" s="32" t="str">
        <f t="shared" si="1"/>
        <v>Sim</v>
      </c>
      <c r="V24" s="174">
        <f>IF(U24="Sim",SUMIFS(Extranet!J:J,Extranet!C:C,'AF INFRA'!$N$1,Extranet!D:D,'AF INFRA'!T24),0)</f>
        <v>0</v>
      </c>
      <c r="W24" s="236">
        <f ca="1">V24/(VLOOKUP($N$1,'Base CDI'!$A$9:$D$23,3,0))</f>
        <v>0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 ca="1">_xll.BDP(A25,"LAST_PRICE")</f>
        <v>7.48</v>
      </c>
      <c r="E25" s="46">
        <f ca="1">_xll.BDP(A25,"PX_CLOSE_1D")</f>
        <v>7.47</v>
      </c>
      <c r="F25" s="12">
        <f ca="1">+D25-E25</f>
        <v>1.0000000000000675E-2</v>
      </c>
      <c r="G25" s="12">
        <f ca="1">VLOOKUP(B25,'Base IPCA'!$B$18:$M$26,12,0)</f>
        <v>71.284321345505305</v>
      </c>
      <c r="H25" s="12">
        <f ca="1">_xll.BDP(A25,"FUT_BUS_DAYS_VAL")/252</f>
        <v>6.662698412698413</v>
      </c>
      <c r="I25" s="4">
        <f ca="1">_xll.BDP(A25,"CONTRACT_VALUE")</f>
        <v>113982.16197613493</v>
      </c>
      <c r="J25" s="12"/>
      <c r="K25" s="12"/>
      <c r="M25" s="169" t="s">
        <v>365</v>
      </c>
      <c r="N25" s="166">
        <f>SUMIFS(Extranet!$H:$H,Extranet!$C:$C,N$1,Extranet!$D:$D,$M25)</f>
        <v>0</v>
      </c>
      <c r="P25" t="s">
        <v>174</v>
      </c>
      <c r="Q25" s="169" t="str">
        <f>$M25</f>
        <v>TBCR18</v>
      </c>
      <c r="R25" s="166">
        <f ca="1">IFERROR(N25*_xll.BDP(Q25&amp;" Corp","RISK_MTY_MID")/100,(N25*0.498514))</f>
        <v>0</v>
      </c>
      <c r="T25" s="52" t="s">
        <v>365</v>
      </c>
      <c r="U25" s="32" t="str">
        <f t="shared" si="1"/>
        <v>Sim</v>
      </c>
      <c r="V25" s="174">
        <f>IF(U25="Sim",SUMIFS(Extranet!J:J,Extranet!C:C,'AF INFRA'!$N$1,Extranet!D:D,'AF INFRA'!T25),0)</f>
        <v>0</v>
      </c>
      <c r="W25" s="236">
        <f ca="1">V25/(VLOOKUP($N$1,'Base CDI'!$A$9:$D$23,3,0))</f>
        <v>0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 ca="1">_xll.BDP(A26,"LAST_PRICE")</f>
        <v>7.24</v>
      </c>
      <c r="E26" s="46">
        <f ca="1">_xll.BDP(A26,"PX_CLOSE_1D")</f>
        <v>7.24</v>
      </c>
      <c r="F26" s="4">
        <f t="shared" ca="1" si="4"/>
        <v>0</v>
      </c>
      <c r="G26" s="12">
        <f ca="1">VLOOKUP(B26,'Base IPCA'!$B$18:$M$26,12,0)</f>
        <v>84.354784286144422</v>
      </c>
      <c r="H26" s="12">
        <f ca="1">_xll.BDP(A26,"FUT_BUS_DAYS_VAL")/252</f>
        <v>9.3849206349206344</v>
      </c>
      <c r="I26" s="4">
        <f ca="1">_xll.BDP(A26,"CONTRACT_VALUE")</f>
        <v>95646.133279018759</v>
      </c>
      <c r="J26" s="12"/>
      <c r="K26" s="12"/>
      <c r="M26" s="169" t="s">
        <v>45</v>
      </c>
      <c r="N26" s="166">
        <f>SUMIFS(Extranet!$H:$H,Extranet!$C:$C,N$1,Extranet!$D:$D,$M26)</f>
        <v>0</v>
      </c>
      <c r="P26" t="s">
        <v>300</v>
      </c>
      <c r="Q26" s="169" t="str">
        <f t="shared" si="2"/>
        <v>TIET29</v>
      </c>
      <c r="R26" s="166">
        <f ca="1">N26*_xll.BDP(Q26&amp;" Corp","RISK_MTY_MID")/100</f>
        <v>0</v>
      </c>
      <c r="T26" s="52" t="s">
        <v>45</v>
      </c>
      <c r="U26" s="32" t="str">
        <f t="shared" si="1"/>
        <v>Sim</v>
      </c>
      <c r="V26" s="174">
        <f>IF(U26="Sim",SUMIFS(Extranet!J:J,Extranet!C:C,'AF INFRA'!$N$1,Extranet!D:D,'AF INFRA'!T26),0)</f>
        <v>0</v>
      </c>
      <c r="W26" s="236">
        <f ca="1">V26/(VLOOKUP($N$1,'Base CDI'!$A$9:$D$23,3,0))</f>
        <v>0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 ca="1">_xll.BDP(A27,"LAST_PRICE")</f>
        <v>7.0250000000000004</v>
      </c>
      <c r="E27" s="46">
        <f ca="1">_xll.BDP(A27,"PX_CLOSE_1D")</f>
        <v>7</v>
      </c>
      <c r="F27" s="4">
        <f t="shared" ca="1" si="4"/>
        <v>2.5000000000000355E-2</v>
      </c>
      <c r="G27" s="12">
        <f ca="1">VLOOKUP(B27,'Base IPCA'!$B$18:$M$26,12,0)</f>
        <v>93.248757567329449</v>
      </c>
      <c r="H27" s="12">
        <f ca="1">_xll.BDP(A27,"FUT_BUS_DAYS_VAL")/252</f>
        <v>14.619047619047619</v>
      </c>
      <c r="I27" s="4">
        <f ca="1">_xll.BDP(A27,"CONTRACT_VALUE")</f>
        <v>68315.23228584732</v>
      </c>
      <c r="J27" s="12"/>
      <c r="K27" s="12"/>
      <c r="M27" s="239" t="s">
        <v>194</v>
      </c>
      <c r="N27" s="243">
        <f>SUMIFS(Extranet!$H:$H,Extranet!$C:$C,N$1,Extranet!$D:$D,$M27,Extranet!A:A,"Debêntures")</f>
        <v>0</v>
      </c>
      <c r="P27" t="s">
        <v>174</v>
      </c>
      <c r="Q27" s="169" t="str">
        <f>$M27</f>
        <v>VAMO33</v>
      </c>
      <c r="R27" s="166">
        <f ca="1">IFERROR(N27*_xll.BDP(Q27&amp;" Corp","RISK_MTY_MID")/100,(N27*0.498514))</f>
        <v>0</v>
      </c>
      <c r="T27" s="52" t="s">
        <v>194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>SUMIFS(Extranet!$H:$H,Extranet!$C:$C,N$1,Extranet!$D:$D,$M28)</f>
        <v>0</v>
      </c>
      <c r="P28" t="s">
        <v>175</v>
      </c>
      <c r="Q28" s="169" t="str">
        <f t="shared" ref="Q28:Q37" si="5">$M28</f>
        <v>VERO13</v>
      </c>
      <c r="R28" s="166">
        <f ca="1">IFERROR(N28*_xll.BDP(Q28&amp;" Corp","RISK_MTY_MID")/100,(N28*0.449935162097789))</f>
        <v>0</v>
      </c>
      <c r="T28" s="52" t="s">
        <v>749</v>
      </c>
      <c r="U28" s="32" t="str">
        <f t="shared" si="1"/>
        <v>Sim</v>
      </c>
      <c r="V28" s="174">
        <f>IF(U28="Sim",SUMIFS(Extranet!J:J,Extranet!C:C,'AF INFRA'!$N$1,Extranet!D:D,'AF INFRA'!T28),0)</f>
        <v>0</v>
      </c>
      <c r="W28" s="236">
        <f ca="1">V28/(VLOOKUP($N$1,'Base CDI'!$A$9:$D$23,3,0))</f>
        <v>0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>SUMIFS(Extranet!$H:$H,Extranet!$C:$C,N$1,Extranet!$D:$D,$M29)</f>
        <v>0</v>
      </c>
      <c r="P29" t="s">
        <v>178</v>
      </c>
      <c r="Q29" s="169" t="str">
        <f>$M29</f>
        <v>CAEC12</v>
      </c>
      <c r="R29" s="166">
        <f ca="1">IFERROR(N29*_xll.BDP(Q29&amp;" Corp","RISK_MTY_MID")/100,(N29*0.68605))</f>
        <v>0</v>
      </c>
      <c r="T29" s="52" t="s">
        <v>825</v>
      </c>
      <c r="U29" s="32" t="str">
        <f t="shared" si="1"/>
        <v>Sim</v>
      </c>
      <c r="V29" s="174">
        <f>IF(U29="Sim",SUMIFS(Extranet!J:J,Extranet!C:C,'AF INFRA'!$N$1,Extranet!D:D,'AF INFRA'!T29),0)</f>
        <v>0</v>
      </c>
      <c r="W29" s="236">
        <f ca="1">V29/(VLOOKUP($N$1,'Base CDI'!$A$9:$D$23,3,0))</f>
        <v>0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>SUMIFS(Extranet!$H:$H,Extranet!$C:$C,N$1,Extranet!$D:$D,$M30)</f>
        <v>0</v>
      </c>
      <c r="P30" t="s">
        <v>415</v>
      </c>
      <c r="Q30" s="169" t="str">
        <f>$M30</f>
        <v>BHSA11</v>
      </c>
      <c r="R30" s="166">
        <f ca="1">IFERROR(N30*_xll.BDP($M30&amp;" Corp","RISK_MTY_MID")/100,(N30*0.77053))</f>
        <v>0</v>
      </c>
      <c r="T30" s="53" t="s">
        <v>756</v>
      </c>
      <c r="U30" s="237" t="str">
        <f t="shared" si="1"/>
        <v>Sim</v>
      </c>
      <c r="V30" s="227">
        <f>N30*1000</f>
        <v>0</v>
      </c>
      <c r="W30" s="242">
        <f ca="1">V30/(VLOOKUP($N$1,'Base CDI'!$A$9:$D$23,3,0))</f>
        <v>0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8.8261226769404058</v>
      </c>
      <c r="E31" s="175" t="e">
        <f t="shared" ca="1" si="7"/>
        <v>#VALUE!</v>
      </c>
      <c r="F31" s="176" t="e">
        <f t="shared" ca="1" si="8"/>
        <v>#N/A</v>
      </c>
      <c r="M31" s="169" t="s">
        <v>172</v>
      </c>
      <c r="N31" s="172">
        <f>SUMIFS(Estratégia!$F:$F,Estratégia!$C:$C,N$1,Estratégia!$D:$D,$M31,Estratégia!$E:$E,"Juros Reais")</f>
        <v>0</v>
      </c>
      <c r="P31" t="s">
        <v>172</v>
      </c>
      <c r="Q31" s="169" t="str">
        <f t="shared" si="5"/>
        <v>DAPMAI25</v>
      </c>
      <c r="R31" s="172" t="e">
        <f t="shared" ref="R31:R37" ca="1" si="9">N31*VLOOKUP($Q31,$B:$G,6,0)</f>
        <v>#N/A</v>
      </c>
      <c r="V31" s="45" t="s">
        <v>155</v>
      </c>
      <c r="W31" s="5">
        <f ca="1">SUM(W2:W30)</f>
        <v>5.0997440054356788E-2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8.2043805025804772</v>
      </c>
      <c r="E32" s="175" t="e">
        <f t="shared" ca="1" si="7"/>
        <v>#VALUE!</v>
      </c>
      <c r="F32" s="176" t="e">
        <f t="shared" ca="1" si="8"/>
        <v>#N/A</v>
      </c>
      <c r="M32" s="169" t="s">
        <v>113</v>
      </c>
      <c r="N32" s="172">
        <f>SUMIFS(Estratégia!$F:$F,Estratégia!$C:$C,N$1,Estratégia!$D:$D,$M32,Estratégia!$E:$E,"Juros Reais")</f>
        <v>0</v>
      </c>
      <c r="P32" t="s">
        <v>113</v>
      </c>
      <c r="Q32" s="169" t="str">
        <f t="shared" si="5"/>
        <v>DAPAGO26</v>
      </c>
      <c r="R32" s="172">
        <f t="shared" ca="1" si="9"/>
        <v>0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>
        <f t="shared" ca="1" si="6"/>
        <v>30.857656707685312</v>
      </c>
      <c r="E33" s="175" t="e">
        <f t="shared" ca="1" si="7"/>
        <v>#VALUE!</v>
      </c>
      <c r="F33" s="176" t="e">
        <f t="shared" ca="1" si="8"/>
        <v>#N/A</v>
      </c>
      <c r="M33" s="169" t="s">
        <v>300</v>
      </c>
      <c r="N33" s="172">
        <f>SUMIFS(Estratégia!$F:$F,Estratégia!$C:$C,N$1,Estratégia!$D:$D,$M33,Estratégia!$E:$E,"Juros Reais")</f>
        <v>0</v>
      </c>
      <c r="P33" t="s">
        <v>300</v>
      </c>
      <c r="Q33" s="169" t="str">
        <f>$M33</f>
        <v>DAPMAI27</v>
      </c>
      <c r="R33" s="172">
        <f t="shared" ca="1" si="9"/>
        <v>0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28.489443077082132</v>
      </c>
      <c r="E34" s="175" t="e">
        <f t="shared" ca="1" si="7"/>
        <v>#VALUE!</v>
      </c>
      <c r="F34" s="176" t="e">
        <f t="shared" ca="1" si="8"/>
        <v>#N/A</v>
      </c>
      <c r="M34" s="169" t="s">
        <v>174</v>
      </c>
      <c r="N34" s="172">
        <f>SUMIFS(Estratégia!$F:$F,Estratégia!$C:$C,N$1,Estratégia!$D:$D,$M34,Estratégia!$E:$E,"Juros Reais")</f>
        <v>0</v>
      </c>
      <c r="P34" t="s">
        <v>174</v>
      </c>
      <c r="Q34" s="169" t="str">
        <f t="shared" si="5"/>
        <v>DAPAGO28</v>
      </c>
      <c r="R34" s="172">
        <f t="shared" ca="1" si="9"/>
        <v>0</v>
      </c>
      <c r="AD34" t="s">
        <v>369</v>
      </c>
      <c r="AE34" t="s">
        <v>752</v>
      </c>
    </row>
    <row r="35" spans="2:31" x14ac:dyDescent="0.25">
      <c r="C35" s="52" t="s">
        <v>415</v>
      </c>
      <c r="D35" s="174">
        <f t="shared" ca="1" si="6"/>
        <v>32.280713291095104</v>
      </c>
      <c r="E35" s="175" t="e">
        <f t="shared" ca="1" si="7"/>
        <v>#VALUE!</v>
      </c>
      <c r="F35" s="176" t="e">
        <f t="shared" ca="1" si="8"/>
        <v>#N/A</v>
      </c>
      <c r="M35" s="169" t="s">
        <v>175</v>
      </c>
      <c r="N35" s="172">
        <f>SUMIFS(Estratégia!$F:$F,Estratégia!$C:$C,N$1,Estratégia!$D:$D,$M35,Estratégia!$E:$E,"Juros Reais")</f>
        <v>0</v>
      </c>
      <c r="P35" t="s">
        <v>175</v>
      </c>
      <c r="Q35" s="169" t="str">
        <f t="shared" si="5"/>
        <v>DAPAGO30</v>
      </c>
      <c r="R35" s="172">
        <f t="shared" ca="1" si="9"/>
        <v>0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63.989164166116772</v>
      </c>
      <c r="E36" s="175" t="e">
        <f t="shared" ca="1" si="7"/>
        <v>#VALUE!</v>
      </c>
      <c r="F36" s="176" t="e">
        <f t="shared" ca="1" si="8"/>
        <v>#N/A</v>
      </c>
      <c r="M36" s="169" t="s">
        <v>415</v>
      </c>
      <c r="N36" s="172">
        <f>SUMIFS(Estratégia!$F:$F,Estratégia!$C:$C,N$1,Estratégia!$D:$D,$M36,Estratégia!$E:$E,"Juros Reais")</f>
        <v>0</v>
      </c>
      <c r="P36" t="s">
        <v>415</v>
      </c>
      <c r="Q36" s="169" t="str">
        <f>$M36</f>
        <v>DAPAGO32</v>
      </c>
      <c r="R36" s="172">
        <f t="shared" ca="1" si="9"/>
        <v>0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380.96001660016532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>SUMIFS(Estratégia!$F:$F,Estratégia!$C:$C,N$1,Estratégia!$D:$D,$M37,Estratégia!$E:$E,"Juros Reais")</f>
        <v>6</v>
      </c>
      <c r="P37" t="s">
        <v>178</v>
      </c>
      <c r="Q37" s="170" t="str">
        <f t="shared" si="5"/>
        <v>DAPMAI35</v>
      </c>
      <c r="R37" s="172">
        <f t="shared" ca="1" si="9"/>
        <v>506.12870571686653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#N/A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172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si="10"/>
        <v>0.13396595095866065</v>
      </c>
      <c r="F42" s="163">
        <f t="shared" ca="1" si="11"/>
        <v>8.8261226769404058</v>
      </c>
      <c r="G42" s="175" t="e">
        <f t="shared" ca="1" si="12"/>
        <v>#VALUE!</v>
      </c>
      <c r="J42"/>
      <c r="M42" s="169" t="s">
        <v>113</v>
      </c>
      <c r="N42" s="166">
        <f ca="1">SUMIFS(Estratégia!$F:$F,Estratégia!$C:$C,N$40,Estratégia!$D:$D,$M42,Estratégia!$E:$E,"Hedge IPCA")*VLOOKUP($M42,$B$19:$H$27,6,0)</f>
        <v>0</v>
      </c>
      <c r="O42" s="222" t="e">
        <f t="shared" ca="1" si="13"/>
        <v>#N/A</v>
      </c>
      <c r="P42" s="169" t="str">
        <f t="shared" si="14"/>
        <v>DAPAGO26</v>
      </c>
      <c r="Q42" s="166">
        <f t="shared" ca="1" si="15"/>
        <v>28.72732600001018</v>
      </c>
      <c r="R42" s="222" t="e">
        <f t="shared" ca="1" si="16"/>
        <v>#N/A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si="10"/>
        <v>6.1762333512847128E-2</v>
      </c>
      <c r="F43" s="163">
        <f t="shared" ca="1" si="11"/>
        <v>8.2043805025804772</v>
      </c>
      <c r="G43" s="175" t="e">
        <f t="shared" ca="1" si="12"/>
        <v>#VALUE!</v>
      </c>
      <c r="J43"/>
      <c r="M43" s="169" t="s">
        <v>300</v>
      </c>
      <c r="N43" s="166">
        <f ca="1">SUMIFS(Estratégia!$F:$F,Estratégia!$C:$C,N$40,Estratégia!$D:$D,$M43,Estratégia!$E:$E,"Hedge IPCA")*VLOOKUP($M43,$B$19:$H$27,6,0)</f>
        <v>0</v>
      </c>
      <c r="O43" s="222" t="e">
        <f t="shared" ca="1" si="13"/>
        <v>#N/A</v>
      </c>
      <c r="P43" s="169" t="str">
        <f t="shared" si="14"/>
        <v>DAPMAI27</v>
      </c>
      <c r="Q43" s="166">
        <f t="shared" ca="1" si="15"/>
        <v>22.784040000005916</v>
      </c>
      <c r="R43" s="222" t="e">
        <f t="shared" ca="1" si="16"/>
        <v>#N/A</v>
      </c>
      <c r="T43" s="52" t="str">
        <f t="shared" si="17"/>
        <v>DAPAGO26</v>
      </c>
      <c r="U43" s="166">
        <f t="shared" ca="1" si="18"/>
        <v>28.72732600001018</v>
      </c>
      <c r="V43" s="222" t="e">
        <f t="shared" ca="1" si="19"/>
        <v>#N/A</v>
      </c>
      <c r="W43" s="222" t="e">
        <f t="shared" ca="1" si="20"/>
        <v>#N/A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si="10"/>
        <v>0.11132291636178498</v>
      </c>
      <c r="F44" s="163">
        <f t="shared" ca="1" si="11"/>
        <v>26.475121515124734</v>
      </c>
      <c r="G44" s="175" t="e">
        <f t="shared" ca="1" si="12"/>
        <v>#VALUE!</v>
      </c>
      <c r="J44"/>
      <c r="M44" s="169" t="s">
        <v>174</v>
      </c>
      <c r="N44" s="166">
        <f ca="1">SUMIFS(Estratégia!$F:$F,Estratégia!$C:$C,N$40,Estratégia!$D:$D,$M44,Estratégia!$E:$E,"Hedge IPCA")*VLOOKUP($M44,$B$19:$H$27,6,0)</f>
        <v>0</v>
      </c>
      <c r="O44" s="222" t="e">
        <f t="shared" ca="1" si="13"/>
        <v>#N/A</v>
      </c>
      <c r="P44" s="169" t="str">
        <f t="shared" si="14"/>
        <v>DAPAGO28</v>
      </c>
      <c r="Q44" s="166">
        <f t="shared" ca="1" si="15"/>
        <v>46.371050000004743</v>
      </c>
      <c r="R44" s="222" t="e">
        <f t="shared" ca="1" si="16"/>
        <v>#N/A</v>
      </c>
      <c r="T44" s="52" t="str">
        <f t="shared" si="17"/>
        <v>DAPMAI27</v>
      </c>
      <c r="U44" s="166">
        <f t="shared" ca="1" si="18"/>
        <v>22.784040000005916</v>
      </c>
      <c r="V44" s="222" t="e">
        <f t="shared" ca="1" si="19"/>
        <v>#N/A</v>
      </c>
      <c r="W44" s="222" t="e">
        <f t="shared" ca="1" si="20"/>
        <v>#N/A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si="10"/>
        <v>1.4849211620983358E-2</v>
      </c>
      <c r="F45" s="163">
        <f t="shared" ca="1" si="11"/>
        <v>4.3825351925605789</v>
      </c>
      <c r="G45" s="175" t="e">
        <f t="shared" ca="1" si="12"/>
        <v>#VALUE!</v>
      </c>
      <c r="J45"/>
      <c r="M45" s="169" t="s">
        <v>175</v>
      </c>
      <c r="N45" s="166">
        <f ca="1">SUMIFS(Estratégia!$F:$F,Estratégia!$C:$C,N$40,Estratégia!$D:$D,$M45,Estratégia!$E:$E,"Hedge IPCA")*VLOOKUP($M45,$B$19:$H$27,6,0)</f>
        <v>0</v>
      </c>
      <c r="O45" s="222" t="e">
        <f t="shared" ca="1" si="13"/>
        <v>#N/A</v>
      </c>
      <c r="P45" s="169" t="str">
        <f t="shared" si="14"/>
        <v>DAPAGO30</v>
      </c>
      <c r="Q45" s="166">
        <f t="shared" ca="1" si="15"/>
        <v>69.196250000004511</v>
      </c>
      <c r="R45" s="222" t="e">
        <f t="shared" ca="1" si="16"/>
        <v>#N/A</v>
      </c>
      <c r="T45" s="52" t="str">
        <f t="shared" si="17"/>
        <v>DAPAGO28</v>
      </c>
      <c r="U45" s="166">
        <f t="shared" ca="1" si="18"/>
        <v>46.371050000004743</v>
      </c>
      <c r="V45" s="222" t="e">
        <f t="shared" ca="1" si="19"/>
        <v>#N/A</v>
      </c>
      <c r="W45" s="222" t="e">
        <f t="shared" ca="1" si="20"/>
        <v>#N/A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si="10"/>
        <v>7.4077974412725692E-2</v>
      </c>
      <c r="F46" s="163">
        <f t="shared" ca="1" si="11"/>
        <v>28.489443077082132</v>
      </c>
      <c r="G46" s="175" t="e">
        <f t="shared" ca="1" si="12"/>
        <v>#VALUE!</v>
      </c>
      <c r="J46"/>
      <c r="M46" s="169" t="s">
        <v>415</v>
      </c>
      <c r="N46" s="166">
        <f ca="1">SUMIFS(Estratégia!$F:$F,Estratégia!$C:$C,N$40,Estratégia!$D:$D,$M46,Estratégia!$E:$E,"Hedge IPCA")*VLOOKUP($M46,$B$19:$H$27,6,0)</f>
        <v>0</v>
      </c>
      <c r="O46" s="222" t="e">
        <f t="shared" ca="1" si="13"/>
        <v>#N/A</v>
      </c>
      <c r="P46" s="169" t="str">
        <f t="shared" si="14"/>
        <v>DAPAGO32</v>
      </c>
      <c r="Q46" s="166">
        <f t="shared" ca="1" si="15"/>
        <v>0</v>
      </c>
      <c r="R46" s="222" t="e">
        <f t="shared" ca="1" si="16"/>
        <v>#N/A</v>
      </c>
      <c r="T46" s="52" t="str">
        <f t="shared" si="17"/>
        <v>DAPAGO30</v>
      </c>
      <c r="U46" s="166">
        <f t="shared" ca="1" si="18"/>
        <v>69.196250000004511</v>
      </c>
      <c r="V46" s="222" t="e">
        <f t="shared" ca="1" si="19"/>
        <v>#N/A</v>
      </c>
      <c r="W46" s="222" t="e">
        <f t="shared" ca="1" si="20"/>
        <v>#N/A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si="10"/>
        <v>3.31181356216542E-2</v>
      </c>
      <c r="F47" s="163">
        <f t="shared" ca="1" si="11"/>
        <v>16.905545843253279</v>
      </c>
      <c r="G47" s="175" t="e">
        <f t="shared" ca="1" si="12"/>
        <v>#VALUE!</v>
      </c>
      <c r="J47"/>
      <c r="M47" s="169" t="s">
        <v>178</v>
      </c>
      <c r="N47" s="166">
        <f ca="1">SUMIFS(Estratégia!$F:$F,Estratégia!$C:$C,N$40,Estratégia!$D:$D,$M47,Estratégia!$E:$E,"Hedge IPCA")*VLOOKUP($M47,$B$19:$H$27,6,0)</f>
        <v>-674.83827428915538</v>
      </c>
      <c r="O47" s="222" t="e">
        <f t="shared" ca="1" si="13"/>
        <v>#N/A</v>
      </c>
      <c r="P47" s="169" t="str">
        <f t="shared" si="14"/>
        <v>DAPMAI35</v>
      </c>
      <c r="Q47" s="166">
        <f t="shared" ca="1" si="15"/>
        <v>506.12870571686653</v>
      </c>
      <c r="R47" s="222" t="e">
        <f t="shared" ca="1" si="16"/>
        <v>#N/A</v>
      </c>
      <c r="T47" s="52" t="str">
        <f t="shared" si="17"/>
        <v>DAPAGO32</v>
      </c>
      <c r="U47" s="166">
        <f t="shared" ca="1" si="18"/>
        <v>0</v>
      </c>
      <c r="V47" s="222" t="e">
        <f t="shared" ca="1" si="19"/>
        <v>#N/A</v>
      </c>
      <c r="W47" s="222" t="e">
        <f t="shared" ca="1" si="20"/>
        <v>#N/A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si="10"/>
        <v>2.789549438426971E-2</v>
      </c>
      <c r="F48" s="163">
        <f t="shared" ca="1" si="11"/>
        <v>15.375167447841825</v>
      </c>
      <c r="G48" s="175" t="e">
        <f t="shared" ca="1" si="12"/>
        <v>#VALUE!</v>
      </c>
      <c r="J48"/>
      <c r="M48" s="170" t="s">
        <v>179</v>
      </c>
      <c r="N48" s="171">
        <f ca="1">SUMIFS(Estratégia!$F:$F,Estratégia!$C:$C,N$40,Estratégia!$D:$D,$M48,Estratégia!$E:$E,"Hedge IPCA")*VLOOKUP($M48,$B$19:$H$27,6,0)</f>
        <v>0</v>
      </c>
      <c r="O48" s="223" t="e">
        <f t="shared" ca="1" si="13"/>
        <v>#N/A</v>
      </c>
      <c r="P48" s="169" t="str">
        <f t="shared" si="14"/>
        <v>DAPAGO40</v>
      </c>
      <c r="Q48" s="166">
        <f t="shared" ca="1" si="15"/>
        <v>0</v>
      </c>
      <c r="R48" s="223" t="e">
        <f t="shared" ca="1" si="16"/>
        <v>#N/A</v>
      </c>
      <c r="T48" s="52" t="str">
        <f t="shared" si="17"/>
        <v>DAPMAI35</v>
      </c>
      <c r="U48" s="166">
        <f t="shared" ca="1" si="18"/>
        <v>-168.70956857228884</v>
      </c>
      <c r="V48" s="222" t="e">
        <f t="shared" ca="1" si="19"/>
        <v>#N/A</v>
      </c>
      <c r="W48" s="222" t="e">
        <f t="shared" ca="1" si="20"/>
        <v>#N/A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si="10"/>
        <v>9.7124972565442017E-2</v>
      </c>
      <c r="F49" s="163">
        <f t="shared" ca="1" si="11"/>
        <v>63.989164166116772</v>
      </c>
      <c r="G49" s="175" t="e">
        <f t="shared" ca="1" si="12"/>
        <v>#VALUE!</v>
      </c>
      <c r="J49"/>
      <c r="M49" s="188" t="s">
        <v>155</v>
      </c>
      <c r="N49" s="224" t="e">
        <f ca="1">SUM(N41:N48)</f>
        <v>#N/A</v>
      </c>
      <c r="P49" s="188" t="s">
        <v>155</v>
      </c>
      <c r="Q49" s="224" t="e">
        <f ca="1">SUM(Q41:Q48)</f>
        <v>#N/A</v>
      </c>
      <c r="T49" s="52" t="str">
        <f t="shared" si="17"/>
        <v>DAPAGO40</v>
      </c>
      <c r="U49" s="166">
        <f t="shared" ca="1" si="18"/>
        <v>0</v>
      </c>
      <c r="V49" s="223" t="e">
        <f t="shared" ca="1" si="19"/>
        <v>#N/A</v>
      </c>
      <c r="W49" s="223" t="e">
        <f t="shared" ca="1" si="20"/>
        <v>#N/A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si="10"/>
        <v>6.1525933582992971E-2</v>
      </c>
      <c r="F50" s="163">
        <f t="shared" ca="1" si="11"/>
        <v>53.981198993382542</v>
      </c>
      <c r="G50" s="175" t="e">
        <f t="shared" ca="1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si="10"/>
        <v>7.4343229491259571E-2</v>
      </c>
      <c r="F51" s="163">
        <f t="shared" ca="1" si="11"/>
        <v>74.783782531786656</v>
      </c>
      <c r="G51" s="175" t="e">
        <f t="shared" ca="1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 ca="1"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si="10"/>
        <v>0.11697188400180784</v>
      </c>
      <c r="F52" s="163">
        <f t="shared" ca="1" si="11"/>
        <v>129.88266879860103</v>
      </c>
      <c r="G52" s="175" t="e">
        <f t="shared" ca="1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si="10"/>
        <v>7.2085677513988755E-2</v>
      </c>
      <c r="F53" s="163">
        <f t="shared" ca="1" si="11"/>
        <v>84.057763464735331</v>
      </c>
      <c r="G53" s="175" t="e">
        <f t="shared" ca="1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si="10"/>
        <v>3.1559399161204829E-2</v>
      </c>
      <c r="F54" s="163">
        <f t="shared" ca="1" si="11"/>
        <v>38.25460281165978</v>
      </c>
      <c r="G54" s="179" t="e">
        <f t="shared" ca="1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172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>
        <f t="shared" ca="1" si="21"/>
        <v>0</v>
      </c>
      <c r="O56" s="222" t="e">
        <f t="shared" ca="1" si="22"/>
        <v>#N/A</v>
      </c>
      <c r="P56" s="169" t="str">
        <f t="shared" si="23"/>
        <v>DAPAGO26</v>
      </c>
      <c r="Q56" s="166">
        <f t="shared" ca="1" si="24"/>
        <v>28.72732600001018</v>
      </c>
      <c r="R56" s="222" t="e">
        <f t="shared" ca="1" si="25"/>
        <v>#N/A</v>
      </c>
      <c r="S56" s="5"/>
      <c r="T56" s="52" t="str">
        <f t="shared" si="26"/>
        <v>DAPAGO26</v>
      </c>
      <c r="U56" s="166">
        <f t="shared" ca="1" si="27"/>
        <v>28.72732600001018</v>
      </c>
      <c r="V56" s="222" t="e">
        <f t="shared" ca="1" si="28"/>
        <v>#N/A</v>
      </c>
      <c r="W56" s="222" t="e">
        <f t="shared" ca="1" si="29"/>
        <v>#N/A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>
        <f t="shared" ca="1" si="21"/>
        <v>0</v>
      </c>
      <c r="O57" s="222" t="e">
        <f t="shared" ca="1" si="22"/>
        <v>#N/A</v>
      </c>
      <c r="P57" s="169" t="str">
        <f t="shared" si="23"/>
        <v>DAPMAI27</v>
      </c>
      <c r="Q57" s="166">
        <f t="shared" ca="1" si="24"/>
        <v>22.784040000005916</v>
      </c>
      <c r="R57" s="222" t="e">
        <f t="shared" ca="1" si="25"/>
        <v>#N/A</v>
      </c>
      <c r="S57" s="5"/>
      <c r="T57" s="52" t="str">
        <f t="shared" si="26"/>
        <v>DAPMAI27</v>
      </c>
      <c r="U57" s="166">
        <f t="shared" ca="1" si="27"/>
        <v>22.784040000005916</v>
      </c>
      <c r="V57" s="222" t="e">
        <f t="shared" ca="1" si="28"/>
        <v>#N/A</v>
      </c>
      <c r="W57" s="222" t="e">
        <f t="shared" ca="1" si="29"/>
        <v>#N/A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>
        <f t="shared" ca="1" si="21"/>
        <v>0</v>
      </c>
      <c r="O58" s="222" t="e">
        <f t="shared" ca="1" si="22"/>
        <v>#N/A</v>
      </c>
      <c r="P58" s="169" t="str">
        <f t="shared" si="23"/>
        <v>DAPAGO28</v>
      </c>
      <c r="Q58" s="166">
        <f t="shared" ca="1" si="24"/>
        <v>46.371050000004743</v>
      </c>
      <c r="R58" s="222" t="e">
        <f t="shared" ca="1" si="25"/>
        <v>#N/A</v>
      </c>
      <c r="S58" s="5"/>
      <c r="T58" s="52" t="str">
        <f t="shared" si="26"/>
        <v>DAPAGO28</v>
      </c>
      <c r="U58" s="166">
        <f t="shared" ca="1" si="27"/>
        <v>46.371050000004743</v>
      </c>
      <c r="V58" s="222" t="e">
        <f t="shared" ca="1" si="28"/>
        <v>#N/A</v>
      </c>
      <c r="W58" s="222" t="e">
        <f t="shared" ca="1" si="29"/>
        <v>#N/A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>
        <f t="shared" ca="1" si="21"/>
        <v>0</v>
      </c>
      <c r="O59" s="222" t="e">
        <f t="shared" ca="1" si="22"/>
        <v>#N/A</v>
      </c>
      <c r="P59" s="169" t="str">
        <f t="shared" si="23"/>
        <v>DAPAGO30</v>
      </c>
      <c r="Q59" s="166">
        <f t="shared" ca="1" si="24"/>
        <v>69.196250000004511</v>
      </c>
      <c r="R59" s="222" t="e">
        <f t="shared" ca="1" si="25"/>
        <v>#N/A</v>
      </c>
      <c r="S59" s="5"/>
      <c r="T59" s="52" t="str">
        <f t="shared" si="26"/>
        <v>DAPAGO30</v>
      </c>
      <c r="U59" s="166">
        <f t="shared" ca="1" si="27"/>
        <v>69.196250000004511</v>
      </c>
      <c r="V59" s="222" t="e">
        <f t="shared" ca="1" si="28"/>
        <v>#N/A</v>
      </c>
      <c r="W59" s="222" t="e">
        <f t="shared" ca="1" si="29"/>
        <v>#N/A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>
        <f t="shared" ca="1" si="21"/>
        <v>0</v>
      </c>
      <c r="O60" s="222" t="e">
        <f t="shared" ca="1" si="22"/>
        <v>#N/A</v>
      </c>
      <c r="P60" s="169" t="str">
        <f t="shared" si="23"/>
        <v>DAPAGO32</v>
      </c>
      <c r="Q60" s="166">
        <f t="shared" ca="1" si="24"/>
        <v>0</v>
      </c>
      <c r="R60" s="222" t="e">
        <f t="shared" ca="1" si="25"/>
        <v>#N/A</v>
      </c>
      <c r="S60" s="5"/>
      <c r="T60" s="52" t="str">
        <f t="shared" si="26"/>
        <v>DAPAGO32</v>
      </c>
      <c r="U60" s="166">
        <f t="shared" ca="1" si="27"/>
        <v>0</v>
      </c>
      <c r="V60" s="222" t="e">
        <f t="shared" ca="1" si="28"/>
        <v>#N/A</v>
      </c>
      <c r="W60" s="222" t="e">
        <f t="shared" ca="1" si="29"/>
        <v>#N/A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>
        <f t="shared" ca="1" si="21"/>
        <v>-674.83827428915538</v>
      </c>
      <c r="O61" s="222" t="e">
        <f t="shared" ca="1" si="22"/>
        <v>#N/A</v>
      </c>
      <c r="P61" s="169" t="str">
        <f t="shared" si="23"/>
        <v>DAPMAI35</v>
      </c>
      <c r="Q61" s="166">
        <f t="shared" ca="1" si="24"/>
        <v>506.12870571686653</v>
      </c>
      <c r="R61" s="222" t="e">
        <f t="shared" ca="1" si="25"/>
        <v>#N/A</v>
      </c>
      <c r="S61" s="5"/>
      <c r="T61" s="52" t="str">
        <f t="shared" si="26"/>
        <v>DAPMAI35</v>
      </c>
      <c r="U61" s="166">
        <f t="shared" ca="1" si="27"/>
        <v>-168.70956857228884</v>
      </c>
      <c r="V61" s="222" t="e">
        <f t="shared" ca="1" si="28"/>
        <v>#N/A</v>
      </c>
      <c r="W61" s="222" t="e">
        <f t="shared" ca="1" si="29"/>
        <v>#N/A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>
        <f t="shared" ca="1" si="21"/>
        <v>0</v>
      </c>
      <c r="O62" s="223" t="e">
        <f t="shared" ca="1" si="22"/>
        <v>#N/A</v>
      </c>
      <c r="P62" s="169" t="str">
        <f t="shared" si="23"/>
        <v>DAPAGO40</v>
      </c>
      <c r="Q62" s="166">
        <f t="shared" ca="1" si="24"/>
        <v>0</v>
      </c>
      <c r="R62" s="223" t="e">
        <f t="shared" ca="1" si="25"/>
        <v>#N/A</v>
      </c>
      <c r="S62" s="5"/>
      <c r="T62" s="52" t="str">
        <f t="shared" si="26"/>
        <v>DAPAGO40</v>
      </c>
      <c r="U62" s="166">
        <f t="shared" ca="1" si="27"/>
        <v>0</v>
      </c>
      <c r="V62" s="222" t="e">
        <f ca="1">U62/$U$63</f>
        <v>#N/A</v>
      </c>
      <c r="W62" s="222" t="e">
        <f t="shared" ca="1" si="29"/>
        <v>#N/A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 ca="1"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 ca="1"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>SUMIFS(Extranet!L:L,Extranet!D:D,'AF INFRA'!T68,Extranet!C:C,'AF INFRA'!$T$67)</f>
        <v>0.93589999999999995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>SUMIFS(Extranet!L:L,Extranet!D:D,'AF INFRA'!T69,Extranet!C:C,'AF INFRA'!$T$67)</f>
        <v>2.3999999999999998E-3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>SUM(U68:U69)</f>
        <v>0.93829999999999991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2026-01-07T17:15:26Z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